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ajan\Desktop\"/>
    </mc:Choice>
  </mc:AlternateContent>
  <bookViews>
    <workbookView xWindow="0" yWindow="0" windowWidth="23040" windowHeight="9408" tabRatio="930"/>
  </bookViews>
  <sheets>
    <sheet name="CP Costs" sheetId="13" r:id="rId1"/>
    <sheet name="Costs by Category" sheetId="25" r:id="rId2"/>
    <sheet name="CARB Cost Summary" sheetId="12" r:id="rId3"/>
    <sheet name="CARB Costs 2013" sheetId="17" r:id="rId4"/>
    <sheet name="CARB Costs 2010" sheetId="15" r:id="rId5"/>
    <sheet name="CARB Costs 2009" sheetId="16" r:id="rId6"/>
    <sheet name="CARB Costs 2008" sheetId="14" r:id="rId7"/>
  </sheets>
  <definedNames>
    <definedName name="_xlnm.Print_Area" localSheetId="0">'CP Costs'!$A$1:$N$69</definedName>
    <definedName name="_xlnm.Print_Titles" localSheetId="0">'CP Costs'!$A:$C,'CP Costs'!$4:$4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13" l="1"/>
  <c r="K45" i="13"/>
  <c r="L45" i="13" s="1"/>
  <c r="K62" i="13" l="1"/>
  <c r="I9" i="13" l="1"/>
  <c r="H9" i="13"/>
  <c r="L9" i="13" l="1"/>
  <c r="M9" i="13"/>
  <c r="J9" i="13"/>
  <c r="L61" i="13" l="1"/>
  <c r="M61" i="13" s="1"/>
  <c r="M38" i="13"/>
  <c r="M35" i="13"/>
  <c r="M7" i="13"/>
  <c r="M6" i="13"/>
  <c r="M5" i="13"/>
  <c r="M44" i="13"/>
  <c r="M33" i="13"/>
  <c r="M32" i="13"/>
  <c r="M30" i="13"/>
  <c r="M31" i="13"/>
  <c r="M26" i="13"/>
  <c r="M25" i="13"/>
  <c r="M24" i="13"/>
  <c r="M21" i="13"/>
  <c r="M20" i="13"/>
  <c r="M19" i="13"/>
  <c r="M8" i="13"/>
  <c r="M48" i="13"/>
  <c r="M47" i="13"/>
  <c r="M46" i="13"/>
  <c r="M41" i="13"/>
  <c r="M42" i="13"/>
  <c r="M40" i="13"/>
  <c r="M39" i="13"/>
  <c r="M29" i="13"/>
  <c r="M36" i="13"/>
  <c r="M34" i="13"/>
  <c r="M28" i="13"/>
  <c r="M23" i="13"/>
  <c r="M22" i="13"/>
  <c r="M18" i="13"/>
  <c r="M17" i="13"/>
  <c r="M16" i="13"/>
  <c r="M15" i="13"/>
  <c r="M13" i="13"/>
  <c r="M12" i="13"/>
  <c r="M11" i="13"/>
  <c r="M10" i="13"/>
  <c r="L10" i="13"/>
  <c r="L35" i="13"/>
  <c r="L7" i="13"/>
  <c r="L6" i="13"/>
  <c r="L5" i="13"/>
  <c r="L44" i="13"/>
  <c r="L33" i="13"/>
  <c r="L32" i="13"/>
  <c r="L30" i="13"/>
  <c r="L31" i="13"/>
  <c r="L26" i="13"/>
  <c r="L25" i="13"/>
  <c r="L24" i="13"/>
  <c r="L21" i="13"/>
  <c r="L20" i="13"/>
  <c r="L19" i="13"/>
  <c r="L8" i="13"/>
  <c r="L48" i="13"/>
  <c r="L47" i="13"/>
  <c r="L46" i="13"/>
  <c r="L41" i="13"/>
  <c r="L42" i="13"/>
  <c r="L40" i="13"/>
  <c r="L39" i="13"/>
  <c r="L29" i="13"/>
  <c r="L36" i="13"/>
  <c r="L34" i="13"/>
  <c r="L28" i="13"/>
  <c r="L23" i="13"/>
  <c r="L22" i="13"/>
  <c r="L18" i="13"/>
  <c r="L17" i="13"/>
  <c r="L16" i="13"/>
  <c r="L15" i="13"/>
  <c r="L13" i="13"/>
  <c r="L12" i="13"/>
  <c r="L11" i="13"/>
  <c r="K49" i="13"/>
  <c r="K63" i="13" l="1"/>
  <c r="I55" i="13" l="1"/>
  <c r="M55" i="13" s="1"/>
  <c r="H55" i="13"/>
  <c r="J61" i="13"/>
  <c r="I60" i="13"/>
  <c r="H60" i="13"/>
  <c r="J54" i="13"/>
  <c r="I53" i="13"/>
  <c r="J53" i="13" s="1"/>
  <c r="H53" i="13"/>
  <c r="I52" i="13"/>
  <c r="I49" i="13"/>
  <c r="H49" i="13"/>
  <c r="J35" i="13"/>
  <c r="J7" i="13"/>
  <c r="J6" i="13"/>
  <c r="J5" i="13"/>
  <c r="J44" i="13"/>
  <c r="J33" i="13"/>
  <c r="J32" i="13"/>
  <c r="J30" i="13"/>
  <c r="J31" i="13"/>
  <c r="J26" i="13"/>
  <c r="J25" i="13"/>
  <c r="J24" i="13"/>
  <c r="J21" i="13"/>
  <c r="J20" i="13"/>
  <c r="J19" i="13"/>
  <c r="J8" i="13"/>
  <c r="J48" i="13"/>
  <c r="J47" i="13"/>
  <c r="J46" i="13"/>
  <c r="J41" i="13"/>
  <c r="J42" i="13"/>
  <c r="J40" i="13"/>
  <c r="J39" i="13"/>
  <c r="J38" i="13"/>
  <c r="J29" i="13"/>
  <c r="J36" i="13"/>
  <c r="J34" i="13"/>
  <c r="J28" i="13"/>
  <c r="J23" i="13"/>
  <c r="J22" i="13"/>
  <c r="J18" i="13"/>
  <c r="J17" i="13"/>
  <c r="J16" i="13"/>
  <c r="J15" i="13"/>
  <c r="J14" i="13"/>
  <c r="J13" i="13"/>
  <c r="J12" i="13"/>
  <c r="J11" i="13"/>
  <c r="J10" i="13"/>
  <c r="J45" i="13" l="1"/>
  <c r="M52" i="13"/>
  <c r="I62" i="13"/>
  <c r="M62" i="13" s="1"/>
  <c r="H62" i="13"/>
  <c r="H63" i="13" s="1"/>
  <c r="L49" i="13"/>
  <c r="M49" i="13"/>
  <c r="L55" i="13"/>
  <c r="L52" i="13"/>
  <c r="J55" i="13"/>
  <c r="J49" i="13"/>
  <c r="J52" i="13"/>
  <c r="J60" i="13"/>
  <c r="J62" i="13" l="1"/>
  <c r="J63" i="13" s="1"/>
  <c r="I63" i="13"/>
  <c r="L62" i="13"/>
  <c r="L63" i="13" l="1"/>
  <c r="M63" i="13"/>
</calcChain>
</file>

<file path=xl/sharedStrings.xml><?xml version="1.0" encoding="utf-8"?>
<sst xmlns="http://schemas.openxmlformats.org/spreadsheetml/2006/main" count="319" uniqueCount="165">
  <si>
    <t>Carpet/Upholstery Cleaner</t>
  </si>
  <si>
    <t>Dusting Aid</t>
  </si>
  <si>
    <t>Fabric Protectant</t>
  </si>
  <si>
    <t>Floor Maintenance Product</t>
  </si>
  <si>
    <t>Motor Vehicle Wash</t>
  </si>
  <si>
    <t>Odor Remover/Eliminator</t>
  </si>
  <si>
    <t>Pressurized Gas Duster</t>
  </si>
  <si>
    <t>Chemically Curing</t>
  </si>
  <si>
    <t>Non-Chemically Curing</t>
  </si>
  <si>
    <t>Tire or Wheel Cleaner</t>
  </si>
  <si>
    <t>Spot Remover</t>
  </si>
  <si>
    <t>Windshield Water Repellent</t>
  </si>
  <si>
    <t>Glass Cleaner</t>
  </si>
  <si>
    <t>Penetrant</t>
  </si>
  <si>
    <t>Aerosol</t>
  </si>
  <si>
    <t>Furniture Maintenance Product</t>
  </si>
  <si>
    <t>Nonaerosol</t>
  </si>
  <si>
    <t>Metal Polish or Cleanser</t>
  </si>
  <si>
    <t>Multi-purpose Solvent &amp; Paint Thinner</t>
  </si>
  <si>
    <t>TOTAL:</t>
  </si>
  <si>
    <t xml:space="preserve">* The effective date for VOC limits and other provision affecting consumer products that are regulated under the Federal Insecticide, Fungicide and Rodenticide Act (FIFRA) (7 U.S.C. §§ 136-136y) is 12 months after the effective date set forth in regulations.  </t>
  </si>
  <si>
    <t>General Purpose Cleaner</t>
  </si>
  <si>
    <t>General Purpose Degreaser</t>
  </si>
  <si>
    <t>Heavy-duty Hand Cleaner or Soap</t>
  </si>
  <si>
    <t>0.05 grams per use</t>
  </si>
  <si>
    <t>Automotive Windshield Washer Fluid</t>
  </si>
  <si>
    <t>Personal Fragrance Product</t>
  </si>
  <si>
    <t>products with 20% or less fragrance</t>
  </si>
  <si>
    <t>products with more than 20% fragrance</t>
  </si>
  <si>
    <t>Insect Repellent (Aerosol)</t>
  </si>
  <si>
    <t>Wasp and Hornet</t>
  </si>
  <si>
    <t>Nonaerosol (ready-to-use)</t>
  </si>
  <si>
    <t>Product Category</t>
  </si>
  <si>
    <t>Product Form</t>
  </si>
  <si>
    <t>All</t>
  </si>
  <si>
    <t>Sealant or Caulking Compound</t>
  </si>
  <si>
    <t>NOTES:</t>
  </si>
  <si>
    <t>Personal Fragrance Product - Remove the "Grandfather" Clauses</t>
  </si>
  <si>
    <t>Adhesive</t>
  </si>
  <si>
    <t xml:space="preserve">Air Freshener </t>
  </si>
  <si>
    <t>Mist Spray Adhesive</t>
  </si>
  <si>
    <t>Web Spray Adhesive</t>
  </si>
  <si>
    <t xml:space="preserve">Double Phase </t>
  </si>
  <si>
    <t>Floor Polish or Wax</t>
  </si>
  <si>
    <t>Wood Floor Wax</t>
  </si>
  <si>
    <t>Lubricant</t>
  </si>
  <si>
    <t>CA Effective Date</t>
  </si>
  <si>
    <t xml:space="preserve"> CA VOC Limit (percent by weight)</t>
  </si>
  <si>
    <t xml:space="preserve"> OTC VOC Limit (percent by weight)</t>
  </si>
  <si>
    <t>CARB ISOR</t>
  </si>
  <si>
    <t>Type A (Freeze Zones)</t>
  </si>
  <si>
    <t>CA Phase I 1990</t>
  </si>
  <si>
    <t>CA Phase II 1991</t>
  </si>
  <si>
    <t>CA MM II</t>
  </si>
  <si>
    <t>Other than Type A (Non Freeze Zones)</t>
  </si>
  <si>
    <t>Categories Previously Excluded</t>
  </si>
  <si>
    <t>Notes</t>
  </si>
  <si>
    <r>
      <t>1.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Sources:  CARB Initial Statements of Reasons 1990, 1991, 2006, 2008, 2009, 2010, 2012 and 2013</t>
    </r>
  </si>
  <si>
    <t>Special Purpose</t>
  </si>
  <si>
    <t>Astringent/Toner</t>
  </si>
  <si>
    <t>(non-FDA)</t>
  </si>
  <si>
    <t>Flying Bug</t>
  </si>
  <si>
    <t>Insecticide*</t>
  </si>
  <si>
    <t>Screen Printing</t>
  </si>
  <si>
    <t>Mist Spray</t>
  </si>
  <si>
    <t>Total</t>
  </si>
  <si>
    <t>OTR Reductions   (tons per day)</t>
  </si>
  <si>
    <t>CA Emissions (tons per day)</t>
  </si>
  <si>
    <t>Multi-purpose excluding solid &amp; semisolid</t>
  </si>
  <si>
    <t>Odor Remover/Eliminator**</t>
  </si>
  <si>
    <t>** Omitted to protect confidentiality</t>
  </si>
  <si>
    <t>Dry Clean Only</t>
  </si>
  <si>
    <t>Subtotal</t>
  </si>
  <si>
    <t>CARB 2006 &amp; 2012</t>
  </si>
  <si>
    <t>12/31/08 and 2012 Revision</t>
  </si>
  <si>
    <t>Single Use Dryer Product</t>
  </si>
  <si>
    <t>Fabric Softener</t>
  </si>
  <si>
    <t>CA Reductions 
(tons per day)</t>
  </si>
  <si>
    <t>Average</t>
  </si>
  <si>
    <t>CARB</t>
  </si>
  <si>
    <t>Not Included</t>
  </si>
  <si>
    <t>Excludes Other than Type A</t>
  </si>
  <si>
    <t>Anti-Seize</t>
  </si>
  <si>
    <t>Changed on Adoption</t>
  </si>
  <si>
    <t>Special purpose: Cutting or Tapping Oil; Gear, Chain or Wire Lubricant; Rust preventative or Rust Control</t>
  </si>
  <si>
    <t>Regulation/Control Measure</t>
  </si>
  <si>
    <t>2013 Amendments</t>
  </si>
  <si>
    <t>Cost-Effectiveness
(Dollars per Pound VOC Reduced)</t>
  </si>
  <si>
    <r>
      <t xml:space="preserve">2010 Amendments </t>
    </r>
    <r>
      <rPr>
        <sz val="8"/>
        <color indexed="8"/>
        <rFont val="Arial"/>
        <family val="1"/>
        <charset val="204"/>
      </rPr>
      <t>(ARB, 2010a)</t>
    </r>
  </si>
  <si>
    <r>
      <t xml:space="preserve">2009 Amendments </t>
    </r>
    <r>
      <rPr>
        <sz val="8"/>
        <color indexed="8"/>
        <rFont val="Arial"/>
        <family val="1"/>
        <charset val="204"/>
      </rPr>
      <t>(ARB, 2009)</t>
    </r>
  </si>
  <si>
    <r>
      <t xml:space="preserve">2008 Amendments </t>
    </r>
    <r>
      <rPr>
        <sz val="8"/>
        <color indexed="8"/>
        <rFont val="Arial"/>
        <family val="1"/>
        <charset val="204"/>
      </rPr>
      <t>(ARB, 2008a)</t>
    </r>
  </si>
  <si>
    <r>
      <t xml:space="preserve">2006 Amendments </t>
    </r>
    <r>
      <rPr>
        <sz val="8"/>
        <color indexed="8"/>
        <rFont val="Arial"/>
        <family val="1"/>
        <charset val="204"/>
      </rPr>
      <t>(ARB, 2006a)</t>
    </r>
  </si>
  <si>
    <t>Table VIII-4</t>
  </si>
  <si>
    <t>* A cost of $0 may indicate a per unit cost of less than one-half of one cent.</t>
  </si>
  <si>
    <t>Estimated Total Costs to Comply with the Proposed VOC Limits</t>
  </si>
  <si>
    <t>Furniture Maintenance Product (aerosol)</t>
  </si>
  <si>
    <t>General Purpose Cleaner (nonaerosol)</t>
  </si>
  <si>
    <t>General Purpose Degreaser (nonaerosol)</t>
  </si>
  <si>
    <t>Glass Cleaner (nonaerosol)</t>
  </si>
  <si>
    <t>Insecticide – Flying Bug (aerosol)</t>
  </si>
  <si>
    <t>Insecticide – Wasp or Hornet (aerosol)</t>
  </si>
  <si>
    <t>Lubricant – Special Purpose (aerosol)</t>
  </si>
  <si>
    <t>Lubricant – Special Purpose (nonaerosol)</t>
  </si>
  <si>
    <t>Oven or Grill Cleaner (aerosol)</t>
  </si>
  <si>
    <t>Oven or Grill Cleaner (nonaerosol)</t>
  </si>
  <si>
    <t>Spot Remover – Dry Clean Only
(aerosol)</t>
  </si>
  <si>
    <t>Spot Remover – Dry Clean Only
(nonaerosol)</t>
  </si>
  <si>
    <t>Metal Polish or Cleanser (aerosol)</t>
  </si>
  <si>
    <t>Metal Polish or Cleanser (nonaerosol)</t>
  </si>
  <si>
    <t>Heavy-duty Hand Cleaner or Soap
(nonaerosol)</t>
  </si>
  <si>
    <t>Table VII-4</t>
  </si>
  <si>
    <t>Air Freshener – Double Phase (aerosol)</t>
  </si>
  <si>
    <t>tier 2</t>
  </si>
  <si>
    <t>Multi-purpose Solvent &amp; Paint
Thinner tier 1</t>
  </si>
  <si>
    <t>Multi-purpose Solvent &amp; Paint Thinner tier 1</t>
  </si>
  <si>
    <t>Table VII-6a</t>
  </si>
  <si>
    <t>Nonrecurring Costs</t>
  </si>
  <si>
    <t>Low</t>
  </si>
  <si>
    <t>High</t>
  </si>
  <si>
    <t>Screen Print. Adhesive</t>
  </si>
  <si>
    <t>Aerosol Multi-Purpose Solvent &amp; Paint Thinner**</t>
  </si>
  <si>
    <t>Aerosol Multi-Purpose Solvent &amp; Paint Thinner</t>
  </si>
  <si>
    <t>NA</t>
  </si>
  <si>
    <t>*  A cost of $0 may indicate a per unit cost of less than one-half of one cent.</t>
  </si>
  <si>
    <t>Estimated Total Costs to Compy with the Proposed VOC Limits for Consumer Products</t>
  </si>
  <si>
    <t>Recurring Costs*</t>
  </si>
  <si>
    <t>A1</t>
  </si>
  <si>
    <t>A2</t>
  </si>
  <si>
    <t>B1</t>
  </si>
  <si>
    <t>B2</t>
  </si>
  <si>
    <t>Nonrecurring and Recurring Costs+</t>
  </si>
  <si>
    <t>C1=</t>
  </si>
  <si>
    <t>C2=</t>
  </si>
  <si>
    <t>C3=</t>
  </si>
  <si>
    <t>A1+ B1</t>
  </si>
  <si>
    <t>A2+ B2</t>
  </si>
  <si>
    <t>(C1+ C2)/2</t>
  </si>
  <si>
    <t>+   Numbers are rounded in tables, however, unrounded numbers are used for calculations.</t>
  </si>
  <si>
    <r>
      <t xml:space="preserve">Nonrecurring Costs
</t>
    </r>
    <r>
      <rPr>
        <sz val="10"/>
        <color indexed="8"/>
        <rFont val="Arial"/>
        <family val="1"/>
        <charset val="204"/>
      </rPr>
      <t>Low               High</t>
    </r>
  </si>
  <si>
    <r>
      <t xml:space="preserve">Recurring Costs*
</t>
    </r>
    <r>
      <rPr>
        <sz val="10"/>
        <color indexed="8"/>
        <rFont val="Arial"/>
        <family val="1"/>
        <charset val="204"/>
      </rPr>
      <t>Low             High</t>
    </r>
  </si>
  <si>
    <r>
      <t xml:space="preserve">Nonrecurring and Recurring Costs+
</t>
    </r>
    <r>
      <rPr>
        <sz val="10"/>
        <color indexed="8"/>
        <rFont val="Arial"/>
        <family val="1"/>
        <charset val="204"/>
      </rPr>
      <t>Low               High                    Average</t>
    </r>
  </si>
  <si>
    <t>C1= A1+ B1</t>
  </si>
  <si>
    <t>C2= A2+ B2</t>
  </si>
  <si>
    <t>C3= (C1+ C2)/2</t>
  </si>
  <si>
    <t>*   A cost of $0 may indicate a per unit cost of less than one-half of one cent.</t>
  </si>
  <si>
    <t>+   See Table VII-1a footnote about the use of unrounded numbers in calculations.</t>
  </si>
  <si>
    <r>
      <t xml:space="preserve">Recurring Costs*
</t>
    </r>
    <r>
      <rPr>
        <sz val="10"/>
        <color indexed="8"/>
        <rFont val="Arial"/>
        <family val="1"/>
        <charset val="204"/>
      </rPr>
      <t>Low              High</t>
    </r>
  </si>
  <si>
    <r>
      <t xml:space="preserve">Nonrecurring and Recurring Costs+
</t>
    </r>
    <r>
      <rPr>
        <sz val="10"/>
        <color indexed="8"/>
        <rFont val="Arial"/>
        <family val="1"/>
        <charset val="204"/>
      </rPr>
      <t>Low               High                       Average</t>
    </r>
  </si>
  <si>
    <t>+   Numbers have been rounded in tables, however unrounded numbers are used for calculation</t>
  </si>
  <si>
    <t>Proposed Consumer Products Phase V Cost Effectiveness in the OTR</t>
  </si>
  <si>
    <t>Cost-Effective-ness
($ per ton VOC Reduced)</t>
  </si>
  <si>
    <t>Cost-Effective-ness
($ per Pound VOC Reduced)</t>
  </si>
  <si>
    <t>CO2 reduction, not VOC</t>
  </si>
  <si>
    <t>Includes 1995-99 reductions</t>
  </si>
  <si>
    <t>Added to 2014 reductions for cost effectiveness</t>
  </si>
  <si>
    <t>0.31-0.12, emissions from 2006 isor before 2012 revision</t>
  </si>
  <si>
    <t>No costs for insect repellents, used worst case scenario for CA Phase I</t>
  </si>
  <si>
    <t>Based on average annual cost to comply</t>
  </si>
  <si>
    <t>Total Average Annualiz-ed Costs ($)</t>
  </si>
  <si>
    <t>Dual Purpose Air Freshener/ Disinfectant</t>
  </si>
  <si>
    <t>No costs for dual purpose, used worst case scenario for CA Phase I</t>
  </si>
  <si>
    <t>Product SubCategory</t>
  </si>
  <si>
    <t>Odor Remover/Eliminator** (aerosol)</t>
  </si>
  <si>
    <t>Total Average Annualized Costs ($)</t>
  </si>
  <si>
    <t>Proposed Consumer Products Phase V Costs in the 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</si>
</sst>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##0.00;###0.00"/>
    <numFmt numFmtId="165" formatCode="#,##0.0;[Red]#,##0.0"/>
    <numFmt numFmtId="166" formatCode="#,##0;[Red]#,##0"/>
    <numFmt numFmtId="167" formatCode="mm/dd/yy;@"/>
    <numFmt numFmtId="168" formatCode="0.0"/>
    <numFmt numFmtId="169" formatCode="0.0%"/>
    <numFmt numFmtId="170" formatCode="\$###0.00;\$###0.00"/>
    <numFmt numFmtId="171" formatCode="\$#,##0;\$#,##0"/>
    <numFmt numFmtId="172" formatCode="\$###0;\$###0"/>
    <numFmt numFmtId="173" formatCode="#,##0.0000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1"/>
      <charset val="204"/>
    </font>
    <font>
      <b/>
      <sz val="10"/>
      <color indexed="8"/>
      <name val="Arial"/>
      <family val="1"/>
      <charset val="204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1"/>
      <charset val="204"/>
    </font>
    <font>
      <sz val="8"/>
      <color indexed="8"/>
      <name val="Arial"/>
      <family val="1"/>
      <charset val="204"/>
    </font>
    <font>
      <sz val="12"/>
      <color indexed="8"/>
      <name val="Arial"/>
      <family val="2"/>
    </font>
    <font>
      <sz val="16"/>
      <color indexed="8"/>
      <name val="Arial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4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vertical="center" wrapText="1"/>
    </xf>
    <xf numFmtId="16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1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7" fontId="2" fillId="4" borderId="0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4" fontId="2" fillId="4" borderId="0" xfId="1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 wrapText="1"/>
    </xf>
    <xf numFmtId="171" fontId="5" fillId="0" borderId="1" xfId="0" applyNumberFormat="1" applyFont="1" applyFill="1" applyBorder="1" applyAlignment="1">
      <alignment horizontal="right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171" fontId="5" fillId="0" borderId="1" xfId="0" applyNumberFormat="1" applyFont="1" applyFill="1" applyBorder="1" applyAlignment="1">
      <alignment horizontal="right" vertical="top" wrapText="1"/>
    </xf>
    <xf numFmtId="172" fontId="5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170" fontId="5" fillId="0" borderId="1" xfId="0" applyNumberFormat="1" applyFont="1" applyFill="1" applyBorder="1" applyAlignment="1">
      <alignment horizontal="right" vertical="top" wrapText="1"/>
    </xf>
    <xf numFmtId="170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left" vertical="center"/>
    </xf>
    <xf numFmtId="168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2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horizontal="center" vertical="center" wrapText="1"/>
    </xf>
    <xf numFmtId="1" fontId="2" fillId="0" borderId="0" xfId="4" applyNumberFormat="1" applyFont="1" applyFill="1" applyBorder="1" applyAlignment="1">
      <alignment horizontal="center" vertical="center" wrapText="1"/>
    </xf>
    <xf numFmtId="167" fontId="2" fillId="0" borderId="0" xfId="4" applyNumberFormat="1" applyFont="1" applyFill="1" applyBorder="1" applyAlignment="1">
      <alignment horizontal="center" vertical="center" wrapText="1"/>
    </xf>
    <xf numFmtId="4" fontId="2" fillId="0" borderId="0" xfId="4" applyNumberFormat="1" applyFont="1" applyFill="1" applyBorder="1" applyAlignment="1">
      <alignment horizontal="center" vertical="center"/>
    </xf>
    <xf numFmtId="4" fontId="2" fillId="0" borderId="0" xfId="4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left" vertical="center"/>
    </xf>
    <xf numFmtId="168" fontId="3" fillId="0" borderId="0" xfId="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1" fontId="5" fillId="0" borderId="2" xfId="0" applyNumberFormat="1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1" fontId="5" fillId="0" borderId="2" xfId="0" applyNumberFormat="1" applyFont="1" applyFill="1" applyBorder="1" applyAlignment="1">
      <alignment horizontal="right" vertical="top" wrapText="1"/>
    </xf>
    <xf numFmtId="171" fontId="5" fillId="0" borderId="3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404284</xdr:colOff>
      <xdr:row>1</xdr:row>
      <xdr:rowOff>31787</xdr:rowOff>
    </xdr:from>
    <xdr:to>
      <xdr:col>16</xdr:col>
      <xdr:colOff>137586</xdr:colOff>
      <xdr:row>45</xdr:row>
      <xdr:rowOff>117719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EDA99B3-154A-4F85-9C66-8B219D9F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89969" y="-553898"/>
          <a:ext cx="7536599" cy="870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0"/>
  <sheetViews>
    <sheetView tabSelected="1" zoomScaleNormal="100" zoomScaleSheetLayoutView="85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B9" sqref="B9"/>
    </sheetView>
  </sheetViews>
  <sheetFormatPr defaultColWidth="8.77734375" defaultRowHeight="13.2" x14ac:dyDescent="0.25"/>
  <cols>
    <col min="1" max="1" width="19.77734375" style="34" customWidth="1"/>
    <col min="2" max="2" width="14.77734375" style="34" customWidth="1"/>
    <col min="3" max="3" width="11" style="34" customWidth="1"/>
    <col min="4" max="4" width="8.109375" style="40" customWidth="1"/>
    <col min="5" max="5" width="9.44140625" style="34" customWidth="1"/>
    <col min="6" max="6" width="8.109375" style="40" customWidth="1"/>
    <col min="7" max="7" width="9.109375" style="37" customWidth="1"/>
    <col min="8" max="8" width="9.44140625" style="21" customWidth="1"/>
    <col min="9" max="9" width="9.33203125" style="21" customWidth="1"/>
    <col min="10" max="10" width="9.6640625" style="34" customWidth="1"/>
    <col min="11" max="11" width="10.88671875" style="64" customWidth="1"/>
    <col min="12" max="12" width="11.44140625" style="64" customWidth="1"/>
    <col min="13" max="13" width="9.44140625" style="89" customWidth="1"/>
    <col min="14" max="14" width="25.6640625" style="34" customWidth="1"/>
    <col min="15" max="16384" width="8.77734375" style="34"/>
  </cols>
  <sheetData>
    <row r="1" spans="1:14" x14ac:dyDescent="0.25">
      <c r="A1" s="4" t="s">
        <v>149</v>
      </c>
      <c r="B1" s="4"/>
      <c r="C1" s="4"/>
      <c r="D1" s="11"/>
      <c r="E1" s="4"/>
      <c r="F1" s="11"/>
      <c r="G1" s="24"/>
      <c r="H1" s="20"/>
      <c r="I1" s="20"/>
    </row>
    <row r="2" spans="1:14" x14ac:dyDescent="0.25">
      <c r="A2" s="9">
        <v>43200</v>
      </c>
      <c r="B2" s="4"/>
      <c r="C2" s="4"/>
      <c r="D2" s="11"/>
      <c r="E2" s="4"/>
      <c r="F2" s="11"/>
      <c r="G2" s="24"/>
      <c r="H2" s="20"/>
      <c r="I2" s="20"/>
    </row>
    <row r="3" spans="1:14" x14ac:dyDescent="0.25">
      <c r="A3" s="4"/>
      <c r="B3" s="4"/>
      <c r="C3" s="4"/>
      <c r="D3" s="11"/>
      <c r="E3" s="4"/>
      <c r="F3" s="11"/>
      <c r="G3" s="24"/>
      <c r="H3" s="20"/>
      <c r="I3" s="20"/>
    </row>
    <row r="4" spans="1:14" s="36" customFormat="1" ht="88.95" customHeight="1" x14ac:dyDescent="0.25">
      <c r="A4" s="115" t="s">
        <v>32</v>
      </c>
      <c r="B4" s="115" t="s">
        <v>161</v>
      </c>
      <c r="C4" s="54" t="s">
        <v>33</v>
      </c>
      <c r="D4" s="54" t="s">
        <v>48</v>
      </c>
      <c r="E4" s="54" t="s">
        <v>47</v>
      </c>
      <c r="F4" s="54" t="s">
        <v>49</v>
      </c>
      <c r="G4" s="25" t="s">
        <v>46</v>
      </c>
      <c r="H4" s="16" t="s">
        <v>67</v>
      </c>
      <c r="I4" s="16" t="s">
        <v>77</v>
      </c>
      <c r="J4" s="16" t="s">
        <v>66</v>
      </c>
      <c r="K4" s="65" t="s">
        <v>158</v>
      </c>
      <c r="L4" s="90" t="s">
        <v>150</v>
      </c>
      <c r="M4" s="91" t="s">
        <v>151</v>
      </c>
      <c r="N4" s="55" t="s">
        <v>56</v>
      </c>
    </row>
    <row r="5" spans="1:14" x14ac:dyDescent="0.25">
      <c r="A5" s="1" t="s">
        <v>38</v>
      </c>
      <c r="B5" s="1" t="s">
        <v>64</v>
      </c>
      <c r="C5" s="56" t="s">
        <v>14</v>
      </c>
      <c r="D5" s="12">
        <v>65</v>
      </c>
      <c r="E5" s="104">
        <v>30</v>
      </c>
      <c r="F5" s="12">
        <v>2013</v>
      </c>
      <c r="G5" s="26">
        <v>42736</v>
      </c>
      <c r="H5" s="18">
        <v>0.49</v>
      </c>
      <c r="I5" s="17">
        <v>0.22</v>
      </c>
      <c r="J5" s="21">
        <f t="shared" ref="J5:J28" si="0">$I5*1.89487186273587</f>
        <v>0.41687180980189142</v>
      </c>
      <c r="K5" s="66">
        <v>158084</v>
      </c>
      <c r="L5" s="66">
        <f>K5/(I5*365)</f>
        <v>1968.6674968866751</v>
      </c>
      <c r="M5" s="21">
        <f t="shared" ref="M5:M13" si="1">($K5/($I5*365))/2000</f>
        <v>0.98433374844333754</v>
      </c>
    </row>
    <row r="6" spans="1:14" x14ac:dyDescent="0.25">
      <c r="A6" s="1" t="s">
        <v>38</v>
      </c>
      <c r="B6" s="1" t="s">
        <v>63</v>
      </c>
      <c r="C6" s="56" t="s">
        <v>14</v>
      </c>
      <c r="D6" s="12"/>
      <c r="E6" s="104">
        <v>55</v>
      </c>
      <c r="F6" s="12">
        <v>2013</v>
      </c>
      <c r="G6" s="26">
        <v>42736</v>
      </c>
      <c r="H6" s="18">
        <v>0.08</v>
      </c>
      <c r="I6" s="17">
        <v>0.01</v>
      </c>
      <c r="J6" s="21">
        <f t="shared" si="0"/>
        <v>1.89487186273587E-2</v>
      </c>
      <c r="K6" s="66">
        <v>13958</v>
      </c>
      <c r="L6" s="66">
        <f>K6/(I6*365)</f>
        <v>3824.1095890410961</v>
      </c>
      <c r="M6" s="21">
        <f t="shared" si="1"/>
        <v>1.9120547945205482</v>
      </c>
    </row>
    <row r="7" spans="1:14" ht="26.4" x14ac:dyDescent="0.25">
      <c r="A7" s="1" t="s">
        <v>38</v>
      </c>
      <c r="B7" s="1" t="s">
        <v>41</v>
      </c>
      <c r="C7" s="56" t="s">
        <v>14</v>
      </c>
      <c r="D7" s="12">
        <v>55</v>
      </c>
      <c r="E7" s="104">
        <v>40</v>
      </c>
      <c r="F7" s="12">
        <v>2013</v>
      </c>
      <c r="G7" s="26">
        <v>42736</v>
      </c>
      <c r="H7" s="18">
        <v>0.28000000000000003</v>
      </c>
      <c r="I7" s="17">
        <v>7.0000000000000007E-2</v>
      </c>
      <c r="J7" s="21">
        <f t="shared" si="0"/>
        <v>0.13264103039151093</v>
      </c>
      <c r="K7" s="66">
        <v>134932</v>
      </c>
      <c r="L7" s="66">
        <f>K7/(I7*365)</f>
        <v>5281.0958904109584</v>
      </c>
      <c r="M7" s="21">
        <f t="shared" si="1"/>
        <v>2.6405479452054794</v>
      </c>
    </row>
    <row r="8" spans="1:14" x14ac:dyDescent="0.25">
      <c r="A8" s="1" t="s">
        <v>39</v>
      </c>
      <c r="B8" s="1" t="s">
        <v>42</v>
      </c>
      <c r="C8" s="56" t="s">
        <v>14</v>
      </c>
      <c r="D8" s="12">
        <v>25</v>
      </c>
      <c r="E8" s="5">
        <v>20</v>
      </c>
      <c r="F8" s="12">
        <v>2009</v>
      </c>
      <c r="G8" s="26">
        <v>41274</v>
      </c>
      <c r="H8" s="18">
        <v>10.199999999999999</v>
      </c>
      <c r="I8" s="17">
        <v>2</v>
      </c>
      <c r="J8" s="21">
        <f t="shared" si="0"/>
        <v>3.7897437254717401</v>
      </c>
      <c r="K8" s="66">
        <v>915400</v>
      </c>
      <c r="L8" s="66">
        <f>K8/(I8*365)</f>
        <v>1253.972602739726</v>
      </c>
      <c r="M8" s="21">
        <f t="shared" si="1"/>
        <v>0.626986301369863</v>
      </c>
    </row>
    <row r="9" spans="1:14" s="112" customFormat="1" ht="37.950000000000003" customHeight="1" x14ac:dyDescent="0.25">
      <c r="A9" s="106" t="s">
        <v>39</v>
      </c>
      <c r="B9" s="106" t="s">
        <v>159</v>
      </c>
      <c r="C9" s="107" t="s">
        <v>14</v>
      </c>
      <c r="D9" s="108"/>
      <c r="E9" s="5">
        <v>60</v>
      </c>
      <c r="F9" s="108" t="s">
        <v>51</v>
      </c>
      <c r="G9" s="109">
        <v>34335</v>
      </c>
      <c r="H9" s="110">
        <f>8600/2000</f>
        <v>4.3</v>
      </c>
      <c r="I9" s="111">
        <f>2200/2000</f>
        <v>1.1000000000000001</v>
      </c>
      <c r="J9" s="110">
        <f>$I9*1.89487186273587</f>
        <v>2.084359049009457</v>
      </c>
      <c r="K9" s="66">
        <v>527595</v>
      </c>
      <c r="L9" s="66">
        <f>K9/(I9*365)</f>
        <v>1314.0597758405975</v>
      </c>
      <c r="M9" s="21">
        <f t="shared" si="1"/>
        <v>0.65702988792029871</v>
      </c>
      <c r="N9" s="31" t="s">
        <v>160</v>
      </c>
    </row>
    <row r="10" spans="1:14" x14ac:dyDescent="0.25">
      <c r="A10" s="1" t="s">
        <v>59</v>
      </c>
      <c r="B10" s="1" t="s">
        <v>60</v>
      </c>
      <c r="C10" s="56" t="s">
        <v>34</v>
      </c>
      <c r="D10" s="12"/>
      <c r="E10" s="5">
        <v>35</v>
      </c>
      <c r="F10" s="12">
        <v>2008</v>
      </c>
      <c r="G10" s="26">
        <v>40543</v>
      </c>
      <c r="H10" s="18">
        <v>0.62</v>
      </c>
      <c r="I10" s="17">
        <v>0.11</v>
      </c>
      <c r="J10" s="21">
        <f t="shared" si="0"/>
        <v>0.20843590490094571</v>
      </c>
      <c r="K10" s="66">
        <v>238659</v>
      </c>
      <c r="L10" s="66">
        <f>$K10/($I10*365)</f>
        <v>5944.1843088418436</v>
      </c>
      <c r="M10" s="21">
        <f t="shared" si="1"/>
        <v>2.9720921544209218</v>
      </c>
    </row>
    <row r="11" spans="1:14" ht="26.4" x14ac:dyDescent="0.25">
      <c r="A11" s="1" t="s">
        <v>0</v>
      </c>
      <c r="B11" s="1"/>
      <c r="C11" s="56" t="s">
        <v>14</v>
      </c>
      <c r="D11" s="12">
        <v>7</v>
      </c>
      <c r="E11" s="5">
        <v>5</v>
      </c>
      <c r="F11" s="12">
        <v>2008</v>
      </c>
      <c r="G11" s="26">
        <v>40543</v>
      </c>
      <c r="H11" s="18">
        <v>0.32</v>
      </c>
      <c r="I11" s="17">
        <v>7.0000000000000007E-2</v>
      </c>
      <c r="J11" s="21">
        <f t="shared" si="0"/>
        <v>0.13264103039151093</v>
      </c>
      <c r="K11" s="66">
        <v>884804</v>
      </c>
      <c r="L11" s="66">
        <f>K11/(I11*365)</f>
        <v>34630.29354207436</v>
      </c>
      <c r="M11" s="21">
        <f t="shared" si="1"/>
        <v>17.315146771037181</v>
      </c>
    </row>
    <row r="12" spans="1:14" ht="39.6" x14ac:dyDescent="0.25">
      <c r="A12" s="1" t="s">
        <v>0</v>
      </c>
      <c r="B12" s="1"/>
      <c r="C12" s="56" t="s">
        <v>31</v>
      </c>
      <c r="D12" s="12">
        <v>3</v>
      </c>
      <c r="E12" s="5">
        <v>1</v>
      </c>
      <c r="F12" s="12">
        <v>2008</v>
      </c>
      <c r="G12" s="26">
        <v>40543</v>
      </c>
      <c r="H12" s="18">
        <v>0.28999999999999998</v>
      </c>
      <c r="I12" s="17">
        <v>7.0000000000000007E-2</v>
      </c>
      <c r="J12" s="21">
        <f t="shared" si="0"/>
        <v>0.13264103039151093</v>
      </c>
      <c r="K12" s="66">
        <v>496408</v>
      </c>
      <c r="L12" s="66">
        <f>K12/(I12*365)</f>
        <v>19428.884540117415</v>
      </c>
      <c r="M12" s="21">
        <f t="shared" si="1"/>
        <v>9.7144422700587079</v>
      </c>
    </row>
    <row r="13" spans="1:14" x14ac:dyDescent="0.25">
      <c r="A13" s="1" t="s">
        <v>1</v>
      </c>
      <c r="B13" s="1"/>
      <c r="C13" s="56" t="s">
        <v>14</v>
      </c>
      <c r="D13" s="12">
        <v>25</v>
      </c>
      <c r="E13" s="5">
        <v>17</v>
      </c>
      <c r="F13" s="12">
        <v>2008</v>
      </c>
      <c r="G13" s="26">
        <v>40543</v>
      </c>
      <c r="H13" s="6">
        <v>0.27</v>
      </c>
      <c r="I13" s="17">
        <v>0.08</v>
      </c>
      <c r="J13" s="21">
        <f t="shared" si="0"/>
        <v>0.1515897490188696</v>
      </c>
      <c r="K13" s="66">
        <v>160032</v>
      </c>
      <c r="L13" s="66">
        <f>K13/(I13*365)</f>
        <v>5480.5479452054797</v>
      </c>
      <c r="M13" s="21">
        <f t="shared" si="1"/>
        <v>2.7402739726027399</v>
      </c>
    </row>
    <row r="14" spans="1:14" x14ac:dyDescent="0.25">
      <c r="A14" s="1" t="s">
        <v>1</v>
      </c>
      <c r="B14" s="1"/>
      <c r="C14" s="56" t="s">
        <v>16</v>
      </c>
      <c r="D14" s="12">
        <v>7</v>
      </c>
      <c r="E14" s="5">
        <v>3</v>
      </c>
      <c r="F14" s="12">
        <v>2008</v>
      </c>
      <c r="G14" s="26">
        <v>40543</v>
      </c>
      <c r="H14" s="6">
        <v>0.01</v>
      </c>
      <c r="I14" s="17">
        <v>0</v>
      </c>
      <c r="J14" s="21">
        <f t="shared" si="0"/>
        <v>0</v>
      </c>
      <c r="K14" s="66">
        <v>40409</v>
      </c>
      <c r="L14" s="66"/>
      <c r="M14" s="21"/>
    </row>
    <row r="15" spans="1:14" x14ac:dyDescent="0.25">
      <c r="A15" s="1" t="s">
        <v>2</v>
      </c>
      <c r="B15" s="1"/>
      <c r="C15" s="56" t="s">
        <v>16</v>
      </c>
      <c r="D15" s="12"/>
      <c r="E15" s="5">
        <v>1</v>
      </c>
      <c r="F15" s="12">
        <v>2008</v>
      </c>
      <c r="G15" s="26">
        <v>40543</v>
      </c>
      <c r="H15" s="6">
        <v>0.18</v>
      </c>
      <c r="I15" s="17">
        <v>0.08</v>
      </c>
      <c r="J15" s="21">
        <f t="shared" si="0"/>
        <v>0.1515897490188696</v>
      </c>
      <c r="K15" s="66">
        <v>96612</v>
      </c>
      <c r="L15" s="66">
        <f t="shared" ref="L15:L28" si="2">K15/(I15*365)</f>
        <v>3308.6301369863013</v>
      </c>
      <c r="M15" s="21">
        <f t="shared" ref="M15:M28" si="3">($K15/($I15*365))/2000</f>
        <v>1.6543150684931507</v>
      </c>
    </row>
    <row r="16" spans="1:14" ht="39.6" x14ac:dyDescent="0.25">
      <c r="A16" s="1" t="s">
        <v>76</v>
      </c>
      <c r="B16" s="1" t="s">
        <v>75</v>
      </c>
      <c r="C16" s="56" t="s">
        <v>34</v>
      </c>
      <c r="D16" s="12"/>
      <c r="E16" s="5" t="s">
        <v>24</v>
      </c>
      <c r="F16" s="12">
        <v>2008</v>
      </c>
      <c r="G16" s="26">
        <v>40543</v>
      </c>
      <c r="H16" s="18">
        <v>0.52</v>
      </c>
      <c r="I16" s="17">
        <v>0.21</v>
      </c>
      <c r="J16" s="21">
        <f t="shared" si="0"/>
        <v>0.39792309117453267</v>
      </c>
      <c r="K16" s="66">
        <v>29507</v>
      </c>
      <c r="L16" s="66">
        <f t="shared" si="2"/>
        <v>384.95759947814747</v>
      </c>
      <c r="M16" s="21">
        <f t="shared" si="3"/>
        <v>0.19247879973907372</v>
      </c>
    </row>
    <row r="17" spans="1:14" ht="26.4" x14ac:dyDescent="0.25">
      <c r="A17" s="1" t="s">
        <v>3</v>
      </c>
      <c r="B17" s="1"/>
      <c r="C17" s="56" t="s">
        <v>34</v>
      </c>
      <c r="D17" s="12"/>
      <c r="E17" s="5">
        <v>1</v>
      </c>
      <c r="F17" s="12">
        <v>2008</v>
      </c>
      <c r="G17" s="26">
        <v>40543</v>
      </c>
      <c r="H17" s="18">
        <v>0.11</v>
      </c>
      <c r="I17" s="17">
        <v>7.0000000000000007E-2</v>
      </c>
      <c r="J17" s="21">
        <f t="shared" si="0"/>
        <v>0.13264103039151093</v>
      </c>
      <c r="K17" s="66">
        <v>199688</v>
      </c>
      <c r="L17" s="66">
        <f t="shared" si="2"/>
        <v>7815.5772994129156</v>
      </c>
      <c r="M17" s="21">
        <f t="shared" si="3"/>
        <v>3.907788649706458</v>
      </c>
    </row>
    <row r="18" spans="1:14" ht="26.4" x14ac:dyDescent="0.25">
      <c r="A18" s="1" t="s">
        <v>43</v>
      </c>
      <c r="B18" s="1" t="s">
        <v>44</v>
      </c>
      <c r="C18" s="56" t="s">
        <v>34</v>
      </c>
      <c r="D18" s="12">
        <v>90</v>
      </c>
      <c r="E18" s="5">
        <v>70</v>
      </c>
      <c r="F18" s="12">
        <v>2008</v>
      </c>
      <c r="G18" s="26">
        <v>40543</v>
      </c>
      <c r="H18" s="18">
        <v>0.06</v>
      </c>
      <c r="I18" s="17">
        <v>0.01</v>
      </c>
      <c r="J18" s="21">
        <f t="shared" si="0"/>
        <v>1.89487186273587E-2</v>
      </c>
      <c r="K18" s="66">
        <v>125238</v>
      </c>
      <c r="L18" s="66">
        <f t="shared" si="2"/>
        <v>34311.780821917811</v>
      </c>
      <c r="M18" s="21">
        <f t="shared" si="3"/>
        <v>17.155890410958907</v>
      </c>
    </row>
    <row r="19" spans="1:14" ht="26.4" x14ac:dyDescent="0.25">
      <c r="A19" s="1" t="s">
        <v>15</v>
      </c>
      <c r="B19" s="1"/>
      <c r="C19" s="56" t="s">
        <v>14</v>
      </c>
      <c r="D19" s="12">
        <v>17</v>
      </c>
      <c r="E19" s="5">
        <v>12</v>
      </c>
      <c r="F19" s="12">
        <v>2010</v>
      </c>
      <c r="G19" s="26">
        <v>41639</v>
      </c>
      <c r="H19" s="18">
        <v>1.32</v>
      </c>
      <c r="I19" s="17">
        <v>0.36</v>
      </c>
      <c r="J19" s="21">
        <f t="shared" si="0"/>
        <v>0.68215387058491317</v>
      </c>
      <c r="K19" s="66">
        <v>428598</v>
      </c>
      <c r="L19" s="66">
        <f t="shared" si="2"/>
        <v>3261.7808219178082</v>
      </c>
      <c r="M19" s="21">
        <f t="shared" si="3"/>
        <v>1.6308904109589042</v>
      </c>
    </row>
    <row r="20" spans="1:14" ht="26.4" x14ac:dyDescent="0.25">
      <c r="A20" s="1" t="s">
        <v>21</v>
      </c>
      <c r="B20" s="1"/>
      <c r="C20" s="56" t="s">
        <v>16</v>
      </c>
      <c r="D20" s="12">
        <v>4</v>
      </c>
      <c r="E20" s="7">
        <v>0.5</v>
      </c>
      <c r="F20" s="12">
        <v>2010</v>
      </c>
      <c r="G20" s="26">
        <v>41274</v>
      </c>
      <c r="H20" s="18">
        <v>12.04</v>
      </c>
      <c r="I20" s="17">
        <v>3.73</v>
      </c>
      <c r="J20" s="21">
        <f t="shared" si="0"/>
        <v>7.0678720480047952</v>
      </c>
      <c r="K20" s="66">
        <v>1968707</v>
      </c>
      <c r="L20" s="66">
        <f t="shared" si="2"/>
        <v>1446.036945903265</v>
      </c>
      <c r="M20" s="21">
        <f t="shared" si="3"/>
        <v>0.72301847295163246</v>
      </c>
    </row>
    <row r="21" spans="1:14" ht="26.4" x14ac:dyDescent="0.25">
      <c r="A21" s="1" t="s">
        <v>22</v>
      </c>
      <c r="B21" s="1"/>
      <c r="C21" s="56" t="s">
        <v>16</v>
      </c>
      <c r="D21" s="12">
        <v>4</v>
      </c>
      <c r="E21" s="7">
        <v>0.5</v>
      </c>
      <c r="F21" s="12">
        <v>2010</v>
      </c>
      <c r="G21" s="26">
        <v>41274</v>
      </c>
      <c r="H21" s="18">
        <v>1.91</v>
      </c>
      <c r="I21" s="17">
        <v>1.17</v>
      </c>
      <c r="J21" s="21">
        <f t="shared" si="0"/>
        <v>2.2170000794009677</v>
      </c>
      <c r="K21" s="66">
        <v>641660</v>
      </c>
      <c r="L21" s="66">
        <f t="shared" si="2"/>
        <v>1502.54068610233</v>
      </c>
      <c r="M21" s="21">
        <f t="shared" si="3"/>
        <v>0.75127034305116502</v>
      </c>
    </row>
    <row r="22" spans="1:14" x14ac:dyDescent="0.25">
      <c r="A22" s="1" t="s">
        <v>12</v>
      </c>
      <c r="B22" s="1"/>
      <c r="C22" s="56" t="s">
        <v>14</v>
      </c>
      <c r="D22" s="12">
        <v>12</v>
      </c>
      <c r="E22" s="5">
        <v>10</v>
      </c>
      <c r="F22" s="12">
        <v>2008</v>
      </c>
      <c r="G22" s="26">
        <v>41274</v>
      </c>
      <c r="H22" s="18">
        <v>0.33</v>
      </c>
      <c r="I22" s="17">
        <v>0.03</v>
      </c>
      <c r="J22" s="21">
        <f t="shared" si="0"/>
        <v>5.6846155882076102E-2</v>
      </c>
      <c r="K22" s="66">
        <v>430813</v>
      </c>
      <c r="L22" s="66">
        <f t="shared" si="2"/>
        <v>39343.652968036535</v>
      </c>
      <c r="M22" s="21">
        <f t="shared" si="3"/>
        <v>19.671826484018268</v>
      </c>
    </row>
    <row r="23" spans="1:14" x14ac:dyDescent="0.25">
      <c r="A23" s="1" t="s">
        <v>12</v>
      </c>
      <c r="B23" s="1"/>
      <c r="C23" s="56" t="s">
        <v>16</v>
      </c>
      <c r="D23" s="12">
        <v>4</v>
      </c>
      <c r="E23" s="5">
        <v>3</v>
      </c>
      <c r="F23" s="12">
        <v>2010</v>
      </c>
      <c r="G23" s="26">
        <v>41274</v>
      </c>
      <c r="H23" s="18">
        <v>3.34</v>
      </c>
      <c r="I23" s="17">
        <v>0.41</v>
      </c>
      <c r="J23" s="21">
        <f t="shared" si="0"/>
        <v>0.77689746372170665</v>
      </c>
      <c r="K23" s="66">
        <v>123888</v>
      </c>
      <c r="L23" s="66">
        <f t="shared" si="2"/>
        <v>827.8516538590045</v>
      </c>
      <c r="M23" s="21">
        <f t="shared" si="3"/>
        <v>0.41392582692950225</v>
      </c>
    </row>
    <row r="24" spans="1:14" ht="26.4" x14ac:dyDescent="0.25">
      <c r="A24" s="1" t="s">
        <v>23</v>
      </c>
      <c r="B24" s="1"/>
      <c r="C24" s="56" t="s">
        <v>16</v>
      </c>
      <c r="D24" s="12"/>
      <c r="E24" s="5">
        <v>1</v>
      </c>
      <c r="F24" s="12">
        <v>2010</v>
      </c>
      <c r="G24" s="26">
        <v>41639</v>
      </c>
      <c r="H24" s="18">
        <v>0.79</v>
      </c>
      <c r="I24" s="17">
        <v>0.53</v>
      </c>
      <c r="J24" s="21">
        <f t="shared" si="0"/>
        <v>1.0042820872500111</v>
      </c>
      <c r="K24" s="66">
        <v>426962</v>
      </c>
      <c r="L24" s="66">
        <f t="shared" si="2"/>
        <v>2207.0922719048849</v>
      </c>
      <c r="M24" s="21">
        <f t="shared" si="3"/>
        <v>1.1035461359524426</v>
      </c>
    </row>
    <row r="25" spans="1:14" s="8" customFormat="1" x14ac:dyDescent="0.25">
      <c r="A25" s="1" t="s">
        <v>62</v>
      </c>
      <c r="B25" s="1" t="s">
        <v>61</v>
      </c>
      <c r="C25" s="56" t="s">
        <v>14</v>
      </c>
      <c r="D25" s="12">
        <v>25</v>
      </c>
      <c r="E25" s="104">
        <v>20</v>
      </c>
      <c r="F25" s="12">
        <v>2010</v>
      </c>
      <c r="G25" s="26">
        <v>41639</v>
      </c>
      <c r="H25" s="18">
        <v>0.65</v>
      </c>
      <c r="I25" s="17">
        <v>0.06</v>
      </c>
      <c r="J25" s="21">
        <f t="shared" si="0"/>
        <v>0.1136923117641522</v>
      </c>
      <c r="K25" s="66">
        <v>172886</v>
      </c>
      <c r="L25" s="66">
        <f t="shared" si="2"/>
        <v>7894.3378995433795</v>
      </c>
      <c r="M25" s="21">
        <f t="shared" si="3"/>
        <v>3.9471689497716897</v>
      </c>
    </row>
    <row r="26" spans="1:14" s="8" customFormat="1" ht="26.4" x14ac:dyDescent="0.25">
      <c r="A26" s="1" t="s">
        <v>62</v>
      </c>
      <c r="B26" s="1" t="s">
        <v>30</v>
      </c>
      <c r="C26" s="56" t="s">
        <v>14</v>
      </c>
      <c r="D26" s="12">
        <v>40</v>
      </c>
      <c r="E26" s="5">
        <v>10</v>
      </c>
      <c r="F26" s="12">
        <v>2010</v>
      </c>
      <c r="G26" s="26">
        <v>41639</v>
      </c>
      <c r="H26" s="18">
        <v>0.31</v>
      </c>
      <c r="I26" s="17">
        <v>0.14000000000000001</v>
      </c>
      <c r="J26" s="21">
        <f t="shared" si="0"/>
        <v>0.26528206078302186</v>
      </c>
      <c r="K26" s="66">
        <v>318302</v>
      </c>
      <c r="L26" s="66">
        <f t="shared" si="2"/>
        <v>6229.0019569471624</v>
      </c>
      <c r="M26" s="21">
        <f t="shared" si="3"/>
        <v>3.1145009784735813</v>
      </c>
    </row>
    <row r="27" spans="1:14" x14ac:dyDescent="0.25">
      <c r="A27" s="34" t="s">
        <v>45</v>
      </c>
      <c r="B27" s="1" t="s">
        <v>82</v>
      </c>
      <c r="C27" s="56" t="s">
        <v>14</v>
      </c>
      <c r="D27" s="12"/>
      <c r="E27" s="5">
        <v>40</v>
      </c>
      <c r="F27" s="12">
        <v>2010</v>
      </c>
      <c r="G27" s="26">
        <v>41639</v>
      </c>
      <c r="H27" s="18"/>
      <c r="I27" s="17"/>
      <c r="J27" s="21"/>
      <c r="K27" s="66"/>
      <c r="L27" s="66"/>
      <c r="M27" s="21"/>
      <c r="N27" s="34" t="s">
        <v>83</v>
      </c>
    </row>
    <row r="28" spans="1:14" ht="39.6" x14ac:dyDescent="0.25">
      <c r="A28" s="34" t="s">
        <v>45</v>
      </c>
      <c r="B28" s="1" t="s">
        <v>68</v>
      </c>
      <c r="C28" s="56" t="s">
        <v>34</v>
      </c>
      <c r="D28" s="12">
        <v>50</v>
      </c>
      <c r="E28" s="10">
        <v>25</v>
      </c>
      <c r="F28" s="12">
        <v>2008</v>
      </c>
      <c r="G28" s="27">
        <v>41639</v>
      </c>
      <c r="H28" s="18">
        <v>4.08</v>
      </c>
      <c r="I28" s="17">
        <v>2.04</v>
      </c>
      <c r="J28" s="21">
        <f t="shared" si="0"/>
        <v>3.8655385999811749</v>
      </c>
      <c r="K28" s="66">
        <v>3925812</v>
      </c>
      <c r="L28" s="66">
        <f t="shared" si="2"/>
        <v>5272.3771152296531</v>
      </c>
      <c r="M28" s="21">
        <f t="shared" si="3"/>
        <v>2.6361885576148265</v>
      </c>
    </row>
    <row r="29" spans="1:14" x14ac:dyDescent="0.25">
      <c r="A29" s="34" t="s">
        <v>45</v>
      </c>
      <c r="B29" s="1" t="s">
        <v>13</v>
      </c>
      <c r="C29" s="56" t="s">
        <v>34</v>
      </c>
      <c r="D29" s="12">
        <v>50</v>
      </c>
      <c r="E29" s="5">
        <v>25</v>
      </c>
      <c r="F29" s="12">
        <v>2008</v>
      </c>
      <c r="G29" s="26">
        <v>40543</v>
      </c>
      <c r="H29" s="18">
        <v>0.4</v>
      </c>
      <c r="I29" s="17">
        <v>0.15</v>
      </c>
      <c r="J29" s="21">
        <f>$I29*1.89487186273587</f>
        <v>0.2842307794103805</v>
      </c>
      <c r="K29" s="66">
        <v>1224429</v>
      </c>
      <c r="L29" s="66">
        <f>K29/(I29*365)</f>
        <v>22364</v>
      </c>
      <c r="M29" s="21">
        <f>($K29/($I29*365))/2000</f>
        <v>11.182</v>
      </c>
    </row>
    <row r="30" spans="1:14" ht="92.4" x14ac:dyDescent="0.25">
      <c r="A30" s="34" t="s">
        <v>45</v>
      </c>
      <c r="B30" s="1" t="s">
        <v>84</v>
      </c>
      <c r="C30" s="56" t="s">
        <v>14</v>
      </c>
      <c r="D30" s="12"/>
      <c r="E30" s="5">
        <v>25</v>
      </c>
      <c r="F30" s="12">
        <v>2010</v>
      </c>
      <c r="G30" s="26">
        <v>41639</v>
      </c>
      <c r="H30" s="18">
        <v>0.26</v>
      </c>
      <c r="I30" s="17">
        <v>0.1</v>
      </c>
      <c r="J30" s="21">
        <f t="shared" ref="J30:J36" si="4">$I30*1.89487186273587</f>
        <v>0.18948718627358702</v>
      </c>
      <c r="K30" s="66">
        <v>259979</v>
      </c>
      <c r="L30" s="66">
        <f t="shared" ref="L30:L36" si="5">K30/(I30*365)</f>
        <v>7122.7123287671229</v>
      </c>
      <c r="M30" s="21">
        <f t="shared" ref="M30:M36" si="6">($K30/($I30*365))/2000</f>
        <v>3.5613561643835614</v>
      </c>
    </row>
    <row r="31" spans="1:14" x14ac:dyDescent="0.25">
      <c r="A31" s="34" t="s">
        <v>45</v>
      </c>
      <c r="B31" s="1" t="s">
        <v>58</v>
      </c>
      <c r="C31" s="56" t="s">
        <v>16</v>
      </c>
      <c r="D31" s="12"/>
      <c r="E31" s="5">
        <v>3</v>
      </c>
      <c r="F31" s="12">
        <v>2010</v>
      </c>
      <c r="G31" s="26">
        <v>41274</v>
      </c>
      <c r="H31" s="18">
        <v>0.18</v>
      </c>
      <c r="I31" s="17">
        <v>0.13</v>
      </c>
      <c r="J31" s="21">
        <f t="shared" si="4"/>
        <v>0.2463333421556631</v>
      </c>
      <c r="K31" s="66">
        <v>166298</v>
      </c>
      <c r="L31" s="66">
        <f t="shared" si="5"/>
        <v>3504.6996838777659</v>
      </c>
      <c r="M31" s="21">
        <f t="shared" si="6"/>
        <v>1.752349841938883</v>
      </c>
    </row>
    <row r="32" spans="1:14" ht="26.4" x14ac:dyDescent="0.25">
      <c r="A32" s="1" t="s">
        <v>17</v>
      </c>
      <c r="B32" s="1"/>
      <c r="C32" s="56" t="s">
        <v>14</v>
      </c>
      <c r="D32" s="12">
        <v>30</v>
      </c>
      <c r="E32" s="5">
        <v>15</v>
      </c>
      <c r="F32" s="12">
        <v>2010</v>
      </c>
      <c r="G32" s="26">
        <v>41274</v>
      </c>
      <c r="H32" s="18">
        <v>0.22</v>
      </c>
      <c r="I32" s="17">
        <v>7.0000000000000007E-2</v>
      </c>
      <c r="J32" s="21">
        <f t="shared" si="4"/>
        <v>0.13264103039151093</v>
      </c>
      <c r="K32" s="66">
        <v>25886</v>
      </c>
      <c r="L32" s="66">
        <f t="shared" si="5"/>
        <v>1013.1506849315068</v>
      </c>
      <c r="M32" s="21">
        <f t="shared" si="6"/>
        <v>0.50657534246575342</v>
      </c>
    </row>
    <row r="33" spans="1:14" ht="26.4" x14ac:dyDescent="0.25">
      <c r="A33" s="1" t="s">
        <v>17</v>
      </c>
      <c r="B33" s="1"/>
      <c r="C33" s="56" t="s">
        <v>16</v>
      </c>
      <c r="D33" s="12">
        <v>30</v>
      </c>
      <c r="E33" s="5">
        <v>3</v>
      </c>
      <c r="F33" s="12">
        <v>2010</v>
      </c>
      <c r="G33" s="26">
        <v>41274</v>
      </c>
      <c r="H33" s="18">
        <v>0.2</v>
      </c>
      <c r="I33" s="17">
        <v>0.15</v>
      </c>
      <c r="J33" s="21">
        <f t="shared" si="4"/>
        <v>0.2842307794103805</v>
      </c>
      <c r="K33" s="66">
        <v>28132</v>
      </c>
      <c r="L33" s="66">
        <f t="shared" si="5"/>
        <v>513.82648401826486</v>
      </c>
      <c r="M33" s="21">
        <f t="shared" si="6"/>
        <v>0.25691324200913246</v>
      </c>
    </row>
    <row r="34" spans="1:14" x14ac:dyDescent="0.25">
      <c r="A34" s="1" t="s">
        <v>4</v>
      </c>
      <c r="B34" s="1"/>
      <c r="C34" s="56" t="s">
        <v>34</v>
      </c>
      <c r="D34" s="12"/>
      <c r="E34" s="7">
        <v>0.2</v>
      </c>
      <c r="F34" s="12">
        <v>2008</v>
      </c>
      <c r="G34" s="26">
        <v>40543</v>
      </c>
      <c r="H34" s="18">
        <v>0.38</v>
      </c>
      <c r="I34" s="17">
        <v>0.14000000000000001</v>
      </c>
      <c r="J34" s="21">
        <f t="shared" si="4"/>
        <v>0.26528206078302186</v>
      </c>
      <c r="K34" s="66">
        <v>279344</v>
      </c>
      <c r="L34" s="66">
        <f t="shared" si="5"/>
        <v>5466.6144814090021</v>
      </c>
      <c r="M34" s="21">
        <f t="shared" si="6"/>
        <v>2.7333072407045012</v>
      </c>
    </row>
    <row r="35" spans="1:14" ht="26.4" x14ac:dyDescent="0.25">
      <c r="A35" s="1" t="s">
        <v>18</v>
      </c>
      <c r="B35" s="1"/>
      <c r="C35" s="56" t="s">
        <v>14</v>
      </c>
      <c r="D35" s="12"/>
      <c r="E35" s="5">
        <v>10</v>
      </c>
      <c r="F35" s="12">
        <v>2013</v>
      </c>
      <c r="G35" s="26">
        <v>42370</v>
      </c>
      <c r="H35" s="18">
        <v>0.18</v>
      </c>
      <c r="I35" s="17">
        <v>0.1</v>
      </c>
      <c r="J35" s="21">
        <f t="shared" si="4"/>
        <v>0.18948718627358702</v>
      </c>
      <c r="K35" s="66">
        <v>83794</v>
      </c>
      <c r="L35" s="66">
        <f t="shared" si="5"/>
        <v>2295.7260273972602</v>
      </c>
      <c r="M35" s="21">
        <f t="shared" si="6"/>
        <v>1.1478630136986301</v>
      </c>
    </row>
    <row r="36" spans="1:14" ht="26.4" x14ac:dyDescent="0.25">
      <c r="A36" s="1" t="s">
        <v>5</v>
      </c>
      <c r="B36" s="1"/>
      <c r="C36" s="56" t="s">
        <v>16</v>
      </c>
      <c r="D36" s="12"/>
      <c r="E36" s="5">
        <v>6</v>
      </c>
      <c r="F36" s="12">
        <v>2008</v>
      </c>
      <c r="G36" s="26">
        <v>41639</v>
      </c>
      <c r="H36" s="18">
        <v>0.12</v>
      </c>
      <c r="I36" s="17">
        <v>0.03</v>
      </c>
      <c r="J36" s="21">
        <f t="shared" si="4"/>
        <v>5.6846155882076102E-2</v>
      </c>
      <c r="K36" s="66">
        <v>204507</v>
      </c>
      <c r="L36" s="66">
        <f t="shared" si="5"/>
        <v>18676.438356164384</v>
      </c>
      <c r="M36" s="21">
        <f t="shared" si="6"/>
        <v>9.338219178082193</v>
      </c>
    </row>
    <row r="37" spans="1:14" ht="26.4" x14ac:dyDescent="0.25">
      <c r="A37" s="1" t="s">
        <v>69</v>
      </c>
      <c r="B37" s="1"/>
      <c r="C37" s="56" t="s">
        <v>14</v>
      </c>
      <c r="D37" s="12"/>
      <c r="E37" s="5">
        <v>25</v>
      </c>
      <c r="F37" s="12">
        <v>2008</v>
      </c>
      <c r="G37" s="26">
        <v>40543</v>
      </c>
      <c r="H37" s="18"/>
      <c r="I37" s="17"/>
      <c r="J37" s="21"/>
      <c r="K37" s="66"/>
      <c r="L37" s="66"/>
      <c r="M37" s="21"/>
    </row>
    <row r="38" spans="1:14" ht="26.4" x14ac:dyDescent="0.25">
      <c r="A38" s="1" t="s">
        <v>6</v>
      </c>
      <c r="B38" s="1"/>
      <c r="C38" s="56" t="s">
        <v>34</v>
      </c>
      <c r="D38" s="12"/>
      <c r="E38" s="5">
        <v>1</v>
      </c>
      <c r="F38" s="12">
        <v>2008</v>
      </c>
      <c r="G38" s="26">
        <v>40543</v>
      </c>
      <c r="H38" s="18">
        <v>0</v>
      </c>
      <c r="I38" s="17">
        <v>0</v>
      </c>
      <c r="J38" s="21">
        <f t="shared" ref="J38:J42" si="7">$I38*1.89487186273587</f>
        <v>0</v>
      </c>
      <c r="K38" s="66"/>
      <c r="L38" s="21">
        <v>0.22</v>
      </c>
      <c r="M38" s="94">
        <f>+L38/2000</f>
        <v>1.1E-4</v>
      </c>
      <c r="N38" s="34" t="s">
        <v>152</v>
      </c>
    </row>
    <row r="39" spans="1:14" ht="26.4" x14ac:dyDescent="0.25">
      <c r="A39" s="1" t="s">
        <v>35</v>
      </c>
      <c r="B39" s="31" t="s">
        <v>7</v>
      </c>
      <c r="C39" s="56" t="s">
        <v>16</v>
      </c>
      <c r="D39" s="12">
        <v>4</v>
      </c>
      <c r="E39" s="5">
        <v>3</v>
      </c>
      <c r="F39" s="12">
        <v>2008</v>
      </c>
      <c r="G39" s="26">
        <v>40543</v>
      </c>
      <c r="H39" s="18">
        <v>1.9</v>
      </c>
      <c r="I39" s="17">
        <v>0.22</v>
      </c>
      <c r="J39" s="21">
        <f t="shared" si="7"/>
        <v>0.41687180980189142</v>
      </c>
      <c r="K39" s="66">
        <v>3388428</v>
      </c>
      <c r="L39" s="66">
        <f>K39/(I39*365)</f>
        <v>42197.110834371109</v>
      </c>
      <c r="M39" s="21">
        <f>($K39/($I39*365))/2000</f>
        <v>21.098555417185555</v>
      </c>
    </row>
    <row r="40" spans="1:14" ht="26.4" x14ac:dyDescent="0.25">
      <c r="A40" s="1" t="s">
        <v>35</v>
      </c>
      <c r="B40" s="31" t="s">
        <v>8</v>
      </c>
      <c r="C40" s="56" t="s">
        <v>16</v>
      </c>
      <c r="D40" s="12">
        <v>4</v>
      </c>
      <c r="E40" s="7">
        <v>1.5</v>
      </c>
      <c r="F40" s="12">
        <v>2008</v>
      </c>
      <c r="G40" s="27">
        <v>41639</v>
      </c>
      <c r="H40" s="18">
        <v>0.68</v>
      </c>
      <c r="I40" s="17">
        <v>0.12</v>
      </c>
      <c r="J40" s="21">
        <f t="shared" si="7"/>
        <v>0.22738462352830441</v>
      </c>
      <c r="K40" s="66">
        <v>2019671</v>
      </c>
      <c r="L40" s="66">
        <f>K40/(I40*365)</f>
        <v>46111.210045662105</v>
      </c>
      <c r="M40" s="21">
        <f>($K40/($I40*365))/2000</f>
        <v>23.055605022831053</v>
      </c>
    </row>
    <row r="41" spans="1:14" x14ac:dyDescent="0.25">
      <c r="A41" s="1" t="s">
        <v>10</v>
      </c>
      <c r="B41" s="1"/>
      <c r="C41" s="56" t="s">
        <v>14</v>
      </c>
      <c r="D41" s="12">
        <v>25</v>
      </c>
      <c r="E41" s="5">
        <v>15</v>
      </c>
      <c r="F41" s="12">
        <v>2008</v>
      </c>
      <c r="G41" s="26">
        <v>41274</v>
      </c>
      <c r="H41" s="18">
        <v>0.76</v>
      </c>
      <c r="I41" s="17">
        <v>0.24</v>
      </c>
      <c r="J41" s="21">
        <f t="shared" si="7"/>
        <v>0.45476924705660882</v>
      </c>
      <c r="K41" s="66">
        <v>749296</v>
      </c>
      <c r="L41" s="66">
        <f>K41/(I41*365)</f>
        <v>8553.6073059360733</v>
      </c>
      <c r="M41" s="21">
        <f>($K41/($I41*365))/2000</f>
        <v>4.2768036529680362</v>
      </c>
    </row>
    <row r="42" spans="1:14" x14ac:dyDescent="0.25">
      <c r="A42" s="1" t="s">
        <v>10</v>
      </c>
      <c r="B42" s="1"/>
      <c r="C42" s="56" t="s">
        <v>16</v>
      </c>
      <c r="D42" s="12">
        <v>8</v>
      </c>
      <c r="E42" s="5">
        <v>3</v>
      </c>
      <c r="F42" s="12">
        <v>2008</v>
      </c>
      <c r="G42" s="26">
        <v>41274</v>
      </c>
      <c r="H42" s="18">
        <v>0.28999999999999998</v>
      </c>
      <c r="I42" s="17">
        <v>0.05</v>
      </c>
      <c r="J42" s="21">
        <f t="shared" si="7"/>
        <v>9.4743593136793508E-2</v>
      </c>
      <c r="K42" s="66">
        <v>1414196</v>
      </c>
      <c r="L42" s="66">
        <f>K42/(I42*365)</f>
        <v>77490.191780821915</v>
      </c>
      <c r="M42" s="21">
        <f>($K42/($I42*365))/2000</f>
        <v>38.745095890410958</v>
      </c>
    </row>
    <row r="43" spans="1:14" x14ac:dyDescent="0.25">
      <c r="A43" s="1" t="s">
        <v>10</v>
      </c>
      <c r="B43" s="1" t="s">
        <v>71</v>
      </c>
      <c r="C43" s="56" t="s">
        <v>14</v>
      </c>
      <c r="D43" s="12">
        <v>25</v>
      </c>
      <c r="E43" s="5">
        <v>15</v>
      </c>
      <c r="F43" s="12">
        <v>2010</v>
      </c>
      <c r="G43" s="26">
        <v>41274</v>
      </c>
      <c r="H43" s="18"/>
      <c r="I43" s="17"/>
      <c r="J43" s="21"/>
      <c r="K43" s="66">
        <v>13319</v>
      </c>
      <c r="L43" s="66"/>
      <c r="M43" s="21"/>
    </row>
    <row r="44" spans="1:14" x14ac:dyDescent="0.25">
      <c r="A44" s="1" t="s">
        <v>10</v>
      </c>
      <c r="B44" s="1" t="s">
        <v>71</v>
      </c>
      <c r="C44" s="56" t="s">
        <v>16</v>
      </c>
      <c r="D44" s="12">
        <v>8</v>
      </c>
      <c r="E44" s="5">
        <v>3</v>
      </c>
      <c r="F44" s="12">
        <v>2010</v>
      </c>
      <c r="G44" s="26">
        <v>41274</v>
      </c>
      <c r="H44" s="18">
        <v>0.17</v>
      </c>
      <c r="I44" s="17">
        <v>0.17</v>
      </c>
      <c r="J44" s="21">
        <f>$I44*1.89487186273587</f>
        <v>0.32212821666509794</v>
      </c>
      <c r="K44" s="66">
        <v>350471</v>
      </c>
      <c r="L44" s="66">
        <f t="shared" ref="L44:L49" si="8">K44/(I44*365)</f>
        <v>5648.2030620467358</v>
      </c>
      <c r="M44" s="21">
        <f>($K44/($I44*365))/2000</f>
        <v>2.8241015310233677</v>
      </c>
    </row>
    <row r="45" spans="1:14" x14ac:dyDescent="0.25">
      <c r="A45" s="1"/>
      <c r="B45" s="1"/>
      <c r="C45" s="114"/>
      <c r="D45" s="12"/>
      <c r="E45" s="5"/>
      <c r="F45" s="12"/>
      <c r="G45" s="26"/>
      <c r="H45" s="18"/>
      <c r="I45" s="66">
        <f>SUM(I41:I44)</f>
        <v>0.45999999999999996</v>
      </c>
      <c r="J45" s="66">
        <f>SUM(J41:J44)</f>
        <v>0.87164105685850024</v>
      </c>
      <c r="K45" s="66">
        <f>SUM(K41:K44)</f>
        <v>2527282</v>
      </c>
      <c r="L45" s="66">
        <f t="shared" si="8"/>
        <v>15052.304943418703</v>
      </c>
      <c r="M45" s="21"/>
    </row>
    <row r="46" spans="1:14" x14ac:dyDescent="0.25">
      <c r="A46" s="1" t="s">
        <v>9</v>
      </c>
      <c r="B46" s="1"/>
      <c r="C46" s="56" t="s">
        <v>14</v>
      </c>
      <c r="D46" s="12"/>
      <c r="E46" s="5">
        <v>8</v>
      </c>
      <c r="F46" s="12">
        <v>2008</v>
      </c>
      <c r="G46" s="26">
        <v>40543</v>
      </c>
      <c r="H46" s="18">
        <v>0.01</v>
      </c>
      <c r="I46" s="17">
        <v>0.01</v>
      </c>
      <c r="J46" s="21">
        <f>$I46*1.89487186273587</f>
        <v>1.89487186273587E-2</v>
      </c>
      <c r="K46" s="66">
        <v>11404</v>
      </c>
      <c r="L46" s="66">
        <f t="shared" si="8"/>
        <v>3124.3835616438355</v>
      </c>
      <c r="M46" s="21">
        <f>($K46/($I46*365))/2000</f>
        <v>1.5621917808219177</v>
      </c>
    </row>
    <row r="47" spans="1:14" x14ac:dyDescent="0.25">
      <c r="A47" s="1" t="s">
        <v>9</v>
      </c>
      <c r="B47" s="1"/>
      <c r="C47" s="56" t="s">
        <v>16</v>
      </c>
      <c r="D47" s="12"/>
      <c r="E47" s="5">
        <v>2</v>
      </c>
      <c r="F47" s="12">
        <v>2008</v>
      </c>
      <c r="G47" s="32">
        <v>40543</v>
      </c>
      <c r="H47" s="21">
        <v>0.14000000000000001</v>
      </c>
      <c r="I47" s="17">
        <v>0.06</v>
      </c>
      <c r="J47" s="21">
        <f>$I47*1.89487186273587</f>
        <v>0.1136923117641522</v>
      </c>
      <c r="K47" s="66">
        <v>122336</v>
      </c>
      <c r="L47" s="66">
        <f t="shared" si="8"/>
        <v>5586.1187214611873</v>
      </c>
      <c r="M47" s="21">
        <f>($K47/($I47*365))/2000</f>
        <v>2.7930593607305938</v>
      </c>
    </row>
    <row r="48" spans="1:14" ht="26.4" x14ac:dyDescent="0.25">
      <c r="A48" s="1" t="s">
        <v>11</v>
      </c>
      <c r="B48" s="1"/>
      <c r="C48" s="56" t="s">
        <v>34</v>
      </c>
      <c r="D48" s="12"/>
      <c r="E48" s="5">
        <v>75</v>
      </c>
      <c r="F48" s="12">
        <v>2008</v>
      </c>
      <c r="G48" s="26">
        <v>40543</v>
      </c>
      <c r="H48" s="18">
        <v>0.23</v>
      </c>
      <c r="I48" s="17">
        <v>0.04</v>
      </c>
      <c r="J48" s="21">
        <f>$I48*1.89487186273587</f>
        <v>7.5794874509434798E-2</v>
      </c>
      <c r="K48" s="66">
        <v>119631</v>
      </c>
      <c r="L48" s="66">
        <f t="shared" si="8"/>
        <v>8193.9041095890407</v>
      </c>
      <c r="M48" s="21">
        <f>($K48/($I48*365))/2000</f>
        <v>4.09695205479452</v>
      </c>
    </row>
    <row r="49" spans="1:14" s="98" customFormat="1" x14ac:dyDescent="0.25">
      <c r="A49" s="35" t="s">
        <v>72</v>
      </c>
      <c r="B49" s="42"/>
      <c r="C49" s="97"/>
      <c r="D49" s="97"/>
      <c r="E49" s="97"/>
      <c r="F49" s="97"/>
      <c r="H49" s="99">
        <f>SUM(H5:H48)</f>
        <v>48.619999999999976</v>
      </c>
      <c r="I49" s="99">
        <f>SUM(I5:I48)</f>
        <v>14.810000000000002</v>
      </c>
      <c r="J49" s="99">
        <f>SUM(J5:J48)</f>
        <v>28.063052287118239</v>
      </c>
      <c r="K49" s="100">
        <f>SUM(K5:K48)</f>
        <v>25447357</v>
      </c>
      <c r="L49" s="95">
        <f t="shared" si="8"/>
        <v>4707.5480284517125</v>
      </c>
      <c r="M49" s="96">
        <f>($K49/($I49*365))/2000</f>
        <v>2.3537740142258561</v>
      </c>
    </row>
    <row r="50" spans="1:14" x14ac:dyDescent="0.25">
      <c r="A50" s="2"/>
      <c r="B50" s="2"/>
      <c r="C50" s="3"/>
      <c r="D50" s="13"/>
      <c r="E50" s="3"/>
      <c r="F50" s="13"/>
      <c r="G50" s="32"/>
      <c r="I50" s="19"/>
      <c r="J50" s="21"/>
      <c r="L50" s="66"/>
      <c r="M50" s="21"/>
    </row>
    <row r="51" spans="1:14" x14ac:dyDescent="0.25">
      <c r="A51" s="4" t="s">
        <v>55</v>
      </c>
      <c r="B51" s="2"/>
      <c r="C51" s="3"/>
      <c r="D51" s="12"/>
      <c r="E51" s="56"/>
      <c r="F51" s="12"/>
      <c r="I51" s="19"/>
      <c r="J51" s="21"/>
      <c r="L51" s="66"/>
      <c r="M51" s="21"/>
    </row>
    <row r="52" spans="1:14" ht="39.6" x14ac:dyDescent="0.25">
      <c r="A52" s="31" t="s">
        <v>25</v>
      </c>
      <c r="B52" s="31" t="s">
        <v>50</v>
      </c>
      <c r="C52" s="3"/>
      <c r="D52" s="12">
        <v>35</v>
      </c>
      <c r="E52" s="56">
        <v>25</v>
      </c>
      <c r="F52" s="12" t="s">
        <v>73</v>
      </c>
      <c r="G52" s="26" t="s">
        <v>74</v>
      </c>
      <c r="H52" s="18">
        <v>1.7</v>
      </c>
      <c r="I52" s="21">
        <f>(0.31-0.12)/2</f>
        <v>9.5000000000000001E-2</v>
      </c>
      <c r="J52" s="21">
        <f t="shared" ref="J52:J61" si="9">$I52*1.89487186273587</f>
        <v>0.18001282695990767</v>
      </c>
      <c r="K52" s="66">
        <v>47025</v>
      </c>
      <c r="L52" s="66">
        <f>K52/(I52*365)</f>
        <v>1356.1643835616439</v>
      </c>
      <c r="M52" s="21">
        <f>($K52/($I52*365))/2000</f>
        <v>0.67808219178082196</v>
      </c>
      <c r="N52" s="103" t="s">
        <v>155</v>
      </c>
    </row>
    <row r="53" spans="1:14" ht="39.6" x14ac:dyDescent="0.25">
      <c r="A53" s="46" t="s">
        <v>25</v>
      </c>
      <c r="B53" s="46" t="s">
        <v>54</v>
      </c>
      <c r="C53" s="47"/>
      <c r="D53" s="48">
        <v>35</v>
      </c>
      <c r="E53" s="49">
        <v>10</v>
      </c>
      <c r="F53" s="48" t="s">
        <v>51</v>
      </c>
      <c r="G53" s="50">
        <v>33970</v>
      </c>
      <c r="H53" s="51">
        <f>46400/2000</f>
        <v>23.2</v>
      </c>
      <c r="I53" s="52">
        <f>33200/2000</f>
        <v>16.600000000000001</v>
      </c>
      <c r="J53" s="53">
        <f t="shared" si="9"/>
        <v>31.454872921415447</v>
      </c>
      <c r="K53" s="67"/>
      <c r="L53" s="92"/>
      <c r="M53" s="93"/>
      <c r="N53" s="46" t="s">
        <v>80</v>
      </c>
    </row>
    <row r="54" spans="1:14" ht="39.6" x14ac:dyDescent="0.25">
      <c r="A54" s="46" t="s">
        <v>25</v>
      </c>
      <c r="B54" s="46" t="s">
        <v>54</v>
      </c>
      <c r="C54" s="47"/>
      <c r="D54" s="48">
        <v>35</v>
      </c>
      <c r="E54" s="49">
        <v>1</v>
      </c>
      <c r="F54" s="48" t="s">
        <v>53</v>
      </c>
      <c r="G54" s="50">
        <v>37621</v>
      </c>
      <c r="H54" s="51">
        <v>8.3000000000000007</v>
      </c>
      <c r="I54" s="52">
        <v>7.42</v>
      </c>
      <c r="J54" s="53">
        <f t="shared" si="9"/>
        <v>14.059949221500156</v>
      </c>
      <c r="K54" s="67"/>
      <c r="L54" s="92"/>
      <c r="M54" s="93"/>
      <c r="N54" s="46" t="s">
        <v>80</v>
      </c>
    </row>
    <row r="55" spans="1:14" s="8" customFormat="1" ht="39.6" x14ac:dyDescent="0.25">
      <c r="A55" s="1" t="s">
        <v>29</v>
      </c>
      <c r="B55" s="1"/>
      <c r="C55" s="56"/>
      <c r="D55" s="12"/>
      <c r="E55" s="56">
        <v>65</v>
      </c>
      <c r="F55" s="12" t="s">
        <v>51</v>
      </c>
      <c r="G55" s="26">
        <v>34335</v>
      </c>
      <c r="H55" s="33">
        <f>880/2000</f>
        <v>0.44</v>
      </c>
      <c r="I55" s="18">
        <f>260/2000</f>
        <v>0.13</v>
      </c>
      <c r="J55" s="21">
        <f>$I55*1.89487186273587</f>
        <v>0.2463333421556631</v>
      </c>
      <c r="K55" s="66">
        <v>527595</v>
      </c>
      <c r="L55" s="66">
        <f>K55/(I55*365)</f>
        <v>11118.967334035826</v>
      </c>
      <c r="M55" s="21">
        <f>($K55/($I55*365))/2000</f>
        <v>5.5594836670179131</v>
      </c>
      <c r="N55" s="31" t="s">
        <v>156</v>
      </c>
    </row>
    <row r="56" spans="1:14" s="8" customFormat="1" ht="39.6" x14ac:dyDescent="0.25">
      <c r="A56" s="1" t="s">
        <v>26</v>
      </c>
      <c r="B56" s="1" t="s">
        <v>27</v>
      </c>
      <c r="C56" s="1"/>
      <c r="D56" s="12"/>
      <c r="E56" s="56">
        <v>80</v>
      </c>
      <c r="F56" s="12" t="s">
        <v>52</v>
      </c>
      <c r="G56" s="26">
        <v>34700</v>
      </c>
      <c r="H56" s="18"/>
      <c r="K56" s="68"/>
      <c r="L56" s="66"/>
      <c r="M56" s="21"/>
    </row>
    <row r="57" spans="1:14" s="8" customFormat="1" ht="39.6" x14ac:dyDescent="0.25">
      <c r="A57" s="1" t="s">
        <v>26</v>
      </c>
      <c r="B57" s="1" t="s">
        <v>27</v>
      </c>
      <c r="C57" s="1"/>
      <c r="D57" s="12"/>
      <c r="E57" s="56">
        <v>75</v>
      </c>
      <c r="F57" s="12" t="s">
        <v>52</v>
      </c>
      <c r="G57" s="26">
        <v>36161</v>
      </c>
      <c r="H57" s="18"/>
      <c r="I57" s="18"/>
      <c r="J57" s="21"/>
      <c r="K57" s="66"/>
      <c r="L57" s="66"/>
      <c r="M57" s="21"/>
    </row>
    <row r="58" spans="1:14" s="8" customFormat="1" ht="39.6" x14ac:dyDescent="0.25">
      <c r="A58" s="1" t="s">
        <v>26</v>
      </c>
      <c r="B58" s="1" t="s">
        <v>28</v>
      </c>
      <c r="C58" s="1"/>
      <c r="D58" s="12"/>
      <c r="E58" s="56">
        <v>70</v>
      </c>
      <c r="F58" s="12" t="s">
        <v>52</v>
      </c>
      <c r="G58" s="26">
        <v>34700</v>
      </c>
      <c r="H58" s="18"/>
      <c r="I58" s="18"/>
      <c r="J58" s="21"/>
      <c r="K58" s="66"/>
      <c r="L58" s="66"/>
      <c r="M58" s="21"/>
      <c r="N58" s="31"/>
    </row>
    <row r="59" spans="1:14" s="8" customFormat="1" ht="39.6" x14ac:dyDescent="0.25">
      <c r="A59" s="1" t="s">
        <v>26</v>
      </c>
      <c r="B59" s="1" t="s">
        <v>28</v>
      </c>
      <c r="C59" s="1"/>
      <c r="D59" s="12"/>
      <c r="E59" s="56">
        <v>65</v>
      </c>
      <c r="F59" s="12" t="s">
        <v>52</v>
      </c>
      <c r="G59" s="26">
        <v>36161</v>
      </c>
      <c r="I59" s="18"/>
      <c r="J59" s="21"/>
      <c r="K59" s="66"/>
      <c r="L59" s="66"/>
      <c r="M59" s="21"/>
    </row>
    <row r="60" spans="1:14" s="8" customFormat="1" ht="39.6" x14ac:dyDescent="0.25">
      <c r="A60" s="1" t="s">
        <v>26</v>
      </c>
      <c r="B60" s="1"/>
      <c r="C60" s="1"/>
      <c r="D60" s="12"/>
      <c r="E60" s="56" t="s">
        <v>34</v>
      </c>
      <c r="F60" s="12" t="s">
        <v>52</v>
      </c>
      <c r="G60" s="26"/>
      <c r="H60" s="18">
        <f>10820/2000</f>
        <v>5.41</v>
      </c>
      <c r="I60" s="18">
        <f>360/2000</f>
        <v>0.18</v>
      </c>
      <c r="J60" s="21">
        <f>$I60*1.89487186273587</f>
        <v>0.34107693529245658</v>
      </c>
      <c r="K60" s="66"/>
      <c r="L60" s="66"/>
      <c r="M60" s="21"/>
      <c r="N60" s="31" t="s">
        <v>154</v>
      </c>
    </row>
    <row r="61" spans="1:14" ht="39.6" x14ac:dyDescent="0.25">
      <c r="A61" s="1" t="s">
        <v>37</v>
      </c>
      <c r="B61" s="1" t="s">
        <v>27</v>
      </c>
      <c r="C61" s="56"/>
      <c r="D61" s="12"/>
      <c r="E61" s="5">
        <v>75</v>
      </c>
      <c r="F61" s="12">
        <v>2008</v>
      </c>
      <c r="G61" s="26">
        <v>42004</v>
      </c>
      <c r="H61" s="18">
        <v>10.89</v>
      </c>
      <c r="I61" s="17">
        <v>0.41</v>
      </c>
      <c r="J61" s="21">
        <f t="shared" si="9"/>
        <v>0.77689746372170665</v>
      </c>
      <c r="K61" s="66">
        <v>7575561</v>
      </c>
      <c r="L61" s="66">
        <f>K61/(0.59*365)</f>
        <v>35177.901091246807</v>
      </c>
      <c r="M61" s="21">
        <f>L61/2000</f>
        <v>17.588950545623405</v>
      </c>
      <c r="N61" s="31" t="s">
        <v>153</v>
      </c>
    </row>
    <row r="62" spans="1:14" s="44" customFormat="1" ht="13.05" customHeight="1" x14ac:dyDescent="0.25">
      <c r="A62" s="35" t="s">
        <v>72</v>
      </c>
      <c r="B62" s="42"/>
      <c r="C62" s="43"/>
      <c r="D62" s="43"/>
      <c r="E62" s="43"/>
      <c r="F62" s="43"/>
      <c r="G62" s="43"/>
      <c r="H62" s="113">
        <f>H52+H55+H60+H61</f>
        <v>18.440000000000001</v>
      </c>
      <c r="I62" s="113">
        <f>I52+I55+I60+I61</f>
        <v>0.81499999999999995</v>
      </c>
      <c r="J62" s="113">
        <f>J52+J55+J60+J61</f>
        <v>1.5443205681297338</v>
      </c>
      <c r="K62" s="113">
        <f>K52+K55+K60+K61</f>
        <v>8150181</v>
      </c>
      <c r="L62" s="95">
        <f>K62/(I62*365)</f>
        <v>27397.868728464578</v>
      </c>
      <c r="M62" s="96">
        <f>($K62/($I62*365))/2000</f>
        <v>13.69893436423229</v>
      </c>
      <c r="N62" s="45" t="s">
        <v>81</v>
      </c>
    </row>
    <row r="63" spans="1:14" s="44" customFormat="1" ht="13.05" customHeight="1" x14ac:dyDescent="0.25">
      <c r="A63" s="38" t="s">
        <v>65</v>
      </c>
      <c r="B63" s="42"/>
      <c r="C63" s="43"/>
      <c r="D63" s="43"/>
      <c r="E63" s="43"/>
      <c r="F63" s="43"/>
      <c r="G63" s="43"/>
      <c r="H63" s="43">
        <f>H49+H62</f>
        <v>67.059999999999974</v>
      </c>
      <c r="I63" s="43">
        <f>I49+I62</f>
        <v>15.625000000000002</v>
      </c>
      <c r="J63" s="43">
        <f>J49+J62</f>
        <v>29.607372855247974</v>
      </c>
      <c r="K63" s="65">
        <f>K49+K62</f>
        <v>33597538</v>
      </c>
      <c r="L63" s="101">
        <f>K63/(I63*365)</f>
        <v>5891.0751561643829</v>
      </c>
      <c r="M63" s="102">
        <f>($K63/($I63*365))/2000</f>
        <v>2.9455375780821913</v>
      </c>
      <c r="N63" s="45" t="s">
        <v>81</v>
      </c>
    </row>
    <row r="64" spans="1:14" s="44" customFormat="1" x14ac:dyDescent="0.25">
      <c r="A64" s="42"/>
      <c r="B64" s="42"/>
      <c r="C64" s="43"/>
      <c r="D64" s="43"/>
      <c r="E64" s="43"/>
      <c r="F64" s="43"/>
      <c r="G64" s="43"/>
      <c r="H64" s="43"/>
      <c r="I64" s="43"/>
      <c r="J64" s="43"/>
      <c r="K64" s="65"/>
      <c r="L64" s="65"/>
      <c r="M64" s="16"/>
    </row>
    <row r="65" spans="1:13" x14ac:dyDescent="0.25">
      <c r="A65" s="1"/>
      <c r="B65" s="1"/>
      <c r="C65" s="56"/>
      <c r="D65" s="12"/>
      <c r="E65" s="5"/>
      <c r="F65" s="12"/>
      <c r="G65" s="28"/>
      <c r="H65" s="16"/>
      <c r="I65" s="39"/>
    </row>
    <row r="66" spans="1:13" x14ac:dyDescent="0.25">
      <c r="A66" s="3" t="s">
        <v>36</v>
      </c>
      <c r="B66" s="54"/>
      <c r="C66" s="3"/>
      <c r="D66" s="13"/>
      <c r="E66" s="3"/>
      <c r="F66" s="13"/>
      <c r="G66" s="29"/>
      <c r="H66" s="18"/>
      <c r="I66" s="16"/>
    </row>
    <row r="67" spans="1:13" ht="35.549999999999997" customHeight="1" x14ac:dyDescent="0.25">
      <c r="A67" s="123" t="s">
        <v>20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69"/>
      <c r="L67" s="69"/>
      <c r="M67" s="18"/>
    </row>
    <row r="68" spans="1:13" x14ac:dyDescent="0.25">
      <c r="A68" s="41" t="s">
        <v>70</v>
      </c>
      <c r="B68" s="31"/>
      <c r="C68" s="31"/>
      <c r="D68" s="14"/>
      <c r="E68" s="31"/>
      <c r="F68" s="14"/>
      <c r="G68" s="30"/>
      <c r="I68" s="18"/>
    </row>
    <row r="69" spans="1:13" x14ac:dyDescent="0.25">
      <c r="A69" s="8" t="s">
        <v>57</v>
      </c>
      <c r="B69" s="8"/>
      <c r="C69" s="8"/>
      <c r="D69" s="15"/>
      <c r="E69" s="8"/>
      <c r="F69" s="15"/>
    </row>
    <row r="70" spans="1:13" x14ac:dyDescent="0.25">
      <c r="A70" s="41"/>
    </row>
  </sheetData>
  <sortState ref="A5:N48">
    <sortCondition ref="A5:A48"/>
  </sortState>
  <mergeCells count="1">
    <mergeCell ref="A67:J67"/>
  </mergeCells>
  <printOptions gridLines="1"/>
  <pageMargins left="0.5" right="0.5" top="0.75" bottom="0.5" header="0.31" footer="0.35"/>
  <pageSetup scale="95" orientation="landscape" r:id="rId1"/>
  <headerFooter>
    <oddHeader>&amp;C&amp;"Arial Black,Italic"&amp;12Draft, Confidential, Deliberative, Pre-decisional</oddHeader>
    <oddFooter>&amp;R&amp;"Arial,Regular"&amp;P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4" sqref="F14"/>
    </sheetView>
  </sheetViews>
  <sheetFormatPr defaultColWidth="8.77734375" defaultRowHeight="13.2" x14ac:dyDescent="0.25"/>
  <cols>
    <col min="1" max="1" width="34.109375" style="117" customWidth="1"/>
    <col min="2" max="2" width="12.88671875" style="118" customWidth="1"/>
    <col min="3" max="3" width="21" style="117" customWidth="1"/>
    <col min="4" max="16384" width="8.77734375" style="116"/>
  </cols>
  <sheetData>
    <row r="1" spans="1:12" s="34" customFormat="1" x14ac:dyDescent="0.25">
      <c r="A1" s="4" t="s">
        <v>164</v>
      </c>
      <c r="B1" s="4"/>
      <c r="C1" s="11"/>
      <c r="D1" s="4"/>
      <c r="E1" s="11"/>
      <c r="F1" s="24"/>
      <c r="G1" s="20"/>
      <c r="H1" s="20"/>
      <c r="J1" s="64"/>
      <c r="K1" s="64"/>
      <c r="L1" s="89"/>
    </row>
    <row r="2" spans="1:12" s="34" customFormat="1" x14ac:dyDescent="0.25">
      <c r="A2" s="9">
        <v>43200</v>
      </c>
      <c r="B2" s="4"/>
      <c r="C2" s="11"/>
      <c r="D2" s="4"/>
      <c r="E2" s="11"/>
      <c r="F2" s="24"/>
      <c r="G2" s="20"/>
      <c r="H2" s="20"/>
      <c r="J2" s="64"/>
      <c r="K2" s="64"/>
      <c r="L2" s="89"/>
    </row>
    <row r="3" spans="1:12" s="34" customFormat="1" x14ac:dyDescent="0.25">
      <c r="A3" s="9"/>
      <c r="B3" s="4"/>
      <c r="C3" s="11"/>
      <c r="D3" s="4"/>
      <c r="E3" s="11"/>
      <c r="F3" s="24"/>
      <c r="G3" s="20"/>
      <c r="H3" s="20"/>
      <c r="J3" s="64"/>
      <c r="K3" s="64"/>
      <c r="L3" s="89"/>
    </row>
    <row r="4" spans="1:12" s="120" customFormat="1" ht="55.05" customHeight="1" x14ac:dyDescent="0.25">
      <c r="A4" s="115" t="s">
        <v>32</v>
      </c>
      <c r="B4" s="119" t="s">
        <v>163</v>
      </c>
      <c r="C4" s="120" t="s">
        <v>56</v>
      </c>
    </row>
    <row r="5" spans="1:12" x14ac:dyDescent="0.25">
      <c r="A5" s="117" t="s">
        <v>38</v>
      </c>
      <c r="B5" s="118">
        <v>306974</v>
      </c>
    </row>
    <row r="6" spans="1:12" x14ac:dyDescent="0.25">
      <c r="A6" s="117" t="s">
        <v>39</v>
      </c>
      <c r="B6" s="118">
        <v>1442995</v>
      </c>
    </row>
    <row r="7" spans="1:12" x14ac:dyDescent="0.25">
      <c r="A7" s="117" t="s">
        <v>59</v>
      </c>
      <c r="B7" s="118">
        <v>238659</v>
      </c>
    </row>
    <row r="8" spans="1:12" x14ac:dyDescent="0.25">
      <c r="A8" s="117" t="s">
        <v>25</v>
      </c>
      <c r="B8" s="118">
        <v>47025</v>
      </c>
    </row>
    <row r="9" spans="1:12" x14ac:dyDescent="0.25">
      <c r="A9" s="117" t="s">
        <v>0</v>
      </c>
      <c r="B9" s="118">
        <v>1381212</v>
      </c>
    </row>
    <row r="10" spans="1:12" x14ac:dyDescent="0.25">
      <c r="A10" s="117" t="s">
        <v>1</v>
      </c>
      <c r="B10" s="118">
        <v>200441</v>
      </c>
    </row>
    <row r="11" spans="1:12" x14ac:dyDescent="0.25">
      <c r="A11" s="117" t="s">
        <v>2</v>
      </c>
      <c r="B11" s="118">
        <v>96612</v>
      </c>
    </row>
    <row r="12" spans="1:12" x14ac:dyDescent="0.25">
      <c r="A12" s="117" t="s">
        <v>76</v>
      </c>
      <c r="B12" s="118">
        <v>29507</v>
      </c>
    </row>
    <row r="13" spans="1:12" x14ac:dyDescent="0.25">
      <c r="A13" s="117" t="s">
        <v>3</v>
      </c>
      <c r="B13" s="118">
        <v>199688</v>
      </c>
    </row>
    <row r="14" spans="1:12" x14ac:dyDescent="0.25">
      <c r="A14" s="117" t="s">
        <v>43</v>
      </c>
      <c r="B14" s="118">
        <v>125238</v>
      </c>
    </row>
    <row r="15" spans="1:12" x14ac:dyDescent="0.25">
      <c r="A15" s="117" t="s">
        <v>15</v>
      </c>
      <c r="B15" s="118">
        <v>428598</v>
      </c>
    </row>
    <row r="16" spans="1:12" x14ac:dyDescent="0.25">
      <c r="A16" s="117" t="s">
        <v>21</v>
      </c>
      <c r="B16" s="118">
        <v>1968707</v>
      </c>
    </row>
    <row r="17" spans="1:3" x14ac:dyDescent="0.25">
      <c r="A17" s="117" t="s">
        <v>22</v>
      </c>
      <c r="B17" s="118">
        <v>641660</v>
      </c>
    </row>
    <row r="18" spans="1:3" x14ac:dyDescent="0.25">
      <c r="A18" s="117" t="s">
        <v>12</v>
      </c>
      <c r="B18" s="118">
        <v>554701</v>
      </c>
    </row>
    <row r="19" spans="1:3" x14ac:dyDescent="0.25">
      <c r="A19" s="117" t="s">
        <v>23</v>
      </c>
      <c r="B19" s="118">
        <v>426962</v>
      </c>
    </row>
    <row r="20" spans="1:3" x14ac:dyDescent="0.25">
      <c r="A20" s="117" t="s">
        <v>29</v>
      </c>
      <c r="B20" s="118">
        <v>527595</v>
      </c>
    </row>
    <row r="21" spans="1:3" x14ac:dyDescent="0.25">
      <c r="A21" s="117" t="s">
        <v>62</v>
      </c>
      <c r="B21" s="118">
        <v>491188</v>
      </c>
    </row>
    <row r="22" spans="1:3" x14ac:dyDescent="0.25">
      <c r="A22" s="117" t="s">
        <v>45</v>
      </c>
      <c r="B22" s="118">
        <v>5576518</v>
      </c>
    </row>
    <row r="23" spans="1:3" x14ac:dyDescent="0.25">
      <c r="A23" s="117" t="s">
        <v>17</v>
      </c>
      <c r="B23" s="118">
        <v>54018</v>
      </c>
    </row>
    <row r="24" spans="1:3" x14ac:dyDescent="0.25">
      <c r="A24" s="117" t="s">
        <v>4</v>
      </c>
      <c r="B24" s="118">
        <v>279344</v>
      </c>
    </row>
    <row r="25" spans="1:3" x14ac:dyDescent="0.25">
      <c r="A25" s="117" t="s">
        <v>18</v>
      </c>
      <c r="B25" s="118">
        <v>83794</v>
      </c>
    </row>
    <row r="26" spans="1:3" x14ac:dyDescent="0.25">
      <c r="A26" s="117" t="s">
        <v>5</v>
      </c>
      <c r="B26" s="118">
        <v>204507</v>
      </c>
    </row>
    <row r="27" spans="1:3" ht="26.4" x14ac:dyDescent="0.25">
      <c r="A27" s="117" t="s">
        <v>162</v>
      </c>
      <c r="C27" s="121" t="s">
        <v>70</v>
      </c>
    </row>
    <row r="28" spans="1:3" ht="26.4" x14ac:dyDescent="0.25">
      <c r="A28" s="117" t="s">
        <v>37</v>
      </c>
      <c r="B28" s="118">
        <v>7575561</v>
      </c>
    </row>
    <row r="29" spans="1:3" x14ac:dyDescent="0.25">
      <c r="A29" s="117" t="s">
        <v>6</v>
      </c>
      <c r="C29" s="122" t="s">
        <v>152</v>
      </c>
    </row>
    <row r="30" spans="1:3" x14ac:dyDescent="0.25">
      <c r="A30" s="117" t="s">
        <v>35</v>
      </c>
      <c r="B30" s="118">
        <v>5408099</v>
      </c>
    </row>
    <row r="31" spans="1:3" x14ac:dyDescent="0.25">
      <c r="A31" s="117" t="s">
        <v>10</v>
      </c>
      <c r="B31" s="118">
        <v>2527282</v>
      </c>
    </row>
    <row r="32" spans="1:3" x14ac:dyDescent="0.25">
      <c r="A32" s="117" t="s">
        <v>9</v>
      </c>
      <c r="B32" s="118">
        <v>133740</v>
      </c>
    </row>
    <row r="33" spans="1:2" x14ac:dyDescent="0.25">
      <c r="A33" s="117" t="s">
        <v>11</v>
      </c>
      <c r="B33" s="118">
        <v>119631</v>
      </c>
    </row>
  </sheetData>
  <sortState ref="A5:L33">
    <sortCondition ref="A5:A33"/>
  </sortState>
  <printOptions horizontalCentered="1" verticalCentered="1"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9"/>
  <sheetViews>
    <sheetView workbookViewId="0">
      <selection activeCell="C14" sqref="C14"/>
    </sheetView>
  </sheetViews>
  <sheetFormatPr defaultColWidth="8.77734375" defaultRowHeight="13.2" x14ac:dyDescent="0.25"/>
  <cols>
    <col min="1" max="1" width="33.6640625" style="58" customWidth="1"/>
    <col min="2" max="2" width="29.33203125" style="58" customWidth="1"/>
    <col min="3" max="3" width="32.33203125" style="58" customWidth="1"/>
    <col min="4" max="16384" width="8.77734375" style="58"/>
  </cols>
  <sheetData>
    <row r="1" spans="1:3" ht="15.6" x14ac:dyDescent="0.25">
      <c r="A1" s="88" t="s">
        <v>79</v>
      </c>
      <c r="B1" s="57"/>
      <c r="C1" s="57"/>
    </row>
    <row r="2" spans="1:3" ht="45" x14ac:dyDescent="0.25">
      <c r="A2" s="59" t="s">
        <v>85</v>
      </c>
      <c r="B2" s="60" t="s">
        <v>87</v>
      </c>
      <c r="C2" s="57"/>
    </row>
    <row r="3" spans="1:3" ht="15" x14ac:dyDescent="0.25">
      <c r="A3" s="59" t="s">
        <v>86</v>
      </c>
      <c r="B3" s="61">
        <v>1.82</v>
      </c>
      <c r="C3" s="57"/>
    </row>
    <row r="4" spans="1:3" ht="15" x14ac:dyDescent="0.25">
      <c r="A4" s="59" t="s">
        <v>88</v>
      </c>
      <c r="B4" s="61">
        <v>0.98</v>
      </c>
      <c r="C4" s="57"/>
    </row>
    <row r="5" spans="1:3" ht="15" x14ac:dyDescent="0.25">
      <c r="A5" s="59" t="s">
        <v>89</v>
      </c>
      <c r="B5" s="61">
        <v>0.28999999999999998</v>
      </c>
      <c r="C5" s="57"/>
    </row>
    <row r="6" spans="1:3" ht="15" x14ac:dyDescent="0.25">
      <c r="A6" s="59" t="s">
        <v>90</v>
      </c>
      <c r="B6" s="61">
        <v>6.23</v>
      </c>
      <c r="C6" s="57"/>
    </row>
    <row r="7" spans="1:3" ht="15" x14ac:dyDescent="0.25">
      <c r="A7" s="59" t="s">
        <v>91</v>
      </c>
      <c r="B7" s="61">
        <v>2.35</v>
      </c>
      <c r="C7" s="57"/>
    </row>
    <row r="8" spans="1:3" ht="20.399999999999999" x14ac:dyDescent="0.25">
      <c r="A8" s="62"/>
      <c r="B8" s="57"/>
      <c r="C8" s="57"/>
    </row>
    <row r="9" spans="1:3" x14ac:dyDescent="0.25">
      <c r="A9" s="105" t="s">
        <v>157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1"/>
  <sheetViews>
    <sheetView zoomScaleNormal="100" workbookViewId="0">
      <selection activeCell="J15" sqref="J15"/>
    </sheetView>
  </sheetViews>
  <sheetFormatPr defaultColWidth="8.77734375" defaultRowHeight="13.2" x14ac:dyDescent="0.25"/>
  <cols>
    <col min="1" max="1" width="35.5546875" style="58" customWidth="1"/>
    <col min="2" max="2" width="12.77734375" style="58" customWidth="1"/>
    <col min="3" max="3" width="23.44140625" style="58" customWidth="1"/>
    <col min="4" max="4" width="18.88671875" style="58" customWidth="1"/>
    <col min="5" max="5" width="16.33203125" style="58" customWidth="1"/>
    <col min="6" max="16384" width="8.77734375" style="58"/>
  </cols>
  <sheetData>
    <row r="1" spans="1:6" x14ac:dyDescent="0.25">
      <c r="A1" s="23" t="s">
        <v>79</v>
      </c>
    </row>
    <row r="2" spans="1:6" x14ac:dyDescent="0.25">
      <c r="A2" s="72" t="s">
        <v>115</v>
      </c>
      <c r="B2" s="57"/>
      <c r="C2" s="57"/>
      <c r="D2" s="57"/>
      <c r="E2" s="57"/>
      <c r="F2" s="57"/>
    </row>
    <row r="3" spans="1:6" x14ac:dyDescent="0.25">
      <c r="A3" s="72" t="s">
        <v>124</v>
      </c>
      <c r="B3" s="57"/>
      <c r="C3" s="57"/>
      <c r="D3" s="57"/>
      <c r="E3" s="57"/>
      <c r="F3" s="57"/>
    </row>
    <row r="4" spans="1:6" ht="19.5" customHeight="1" x14ac:dyDescent="0.25">
      <c r="A4" s="126"/>
      <c r="B4" s="128" t="s">
        <v>116</v>
      </c>
      <c r="C4" s="129"/>
      <c r="D4" s="128" t="s">
        <v>125</v>
      </c>
      <c r="E4" s="129"/>
      <c r="F4" s="57"/>
    </row>
    <row r="5" spans="1:6" x14ac:dyDescent="0.25">
      <c r="A5" s="126"/>
      <c r="B5" s="76" t="s">
        <v>117</v>
      </c>
      <c r="C5" s="76" t="s">
        <v>118</v>
      </c>
      <c r="D5" s="76" t="s">
        <v>117</v>
      </c>
      <c r="E5" s="76" t="s">
        <v>118</v>
      </c>
      <c r="F5" s="57"/>
    </row>
    <row r="6" spans="1:6" x14ac:dyDescent="0.25">
      <c r="A6" s="127"/>
      <c r="B6" s="63" t="s">
        <v>126</v>
      </c>
      <c r="C6" s="63" t="s">
        <v>127</v>
      </c>
      <c r="D6" s="63" t="s">
        <v>128</v>
      </c>
      <c r="E6" s="63" t="s">
        <v>129</v>
      </c>
      <c r="F6" s="57"/>
    </row>
    <row r="7" spans="1:6" x14ac:dyDescent="0.25">
      <c r="A7" s="74" t="s">
        <v>40</v>
      </c>
      <c r="B7" s="80">
        <v>1046</v>
      </c>
      <c r="C7" s="80">
        <v>315121</v>
      </c>
      <c r="D7" s="86">
        <v>0</v>
      </c>
      <c r="E7" s="86">
        <v>0</v>
      </c>
      <c r="F7" s="57"/>
    </row>
    <row r="8" spans="1:6" x14ac:dyDescent="0.25">
      <c r="A8" s="74" t="s">
        <v>119</v>
      </c>
      <c r="B8" s="81">
        <v>112</v>
      </c>
      <c r="C8" s="80">
        <v>27805</v>
      </c>
      <c r="D8" s="86">
        <v>0</v>
      </c>
      <c r="E8" s="86">
        <v>0</v>
      </c>
      <c r="F8" s="57"/>
    </row>
    <row r="9" spans="1:6" x14ac:dyDescent="0.25">
      <c r="A9" s="74" t="s">
        <v>41</v>
      </c>
      <c r="B9" s="80">
        <v>1084</v>
      </c>
      <c r="C9" s="80">
        <v>268779</v>
      </c>
      <c r="D9" s="86">
        <v>0</v>
      </c>
      <c r="E9" s="86">
        <v>0</v>
      </c>
      <c r="F9" s="57"/>
    </row>
    <row r="10" spans="1:6" ht="26.4" x14ac:dyDescent="0.25">
      <c r="A10" s="73" t="s">
        <v>120</v>
      </c>
      <c r="B10" s="80">
        <v>17714</v>
      </c>
      <c r="C10" s="80">
        <v>109874</v>
      </c>
      <c r="D10" s="80">
        <v>2000</v>
      </c>
      <c r="E10" s="80">
        <v>38000</v>
      </c>
      <c r="F10" s="57"/>
    </row>
    <row r="11" spans="1:6" x14ac:dyDescent="0.25">
      <c r="A11" s="130"/>
      <c r="B11" s="131" t="s">
        <v>130</v>
      </c>
      <c r="C11" s="132"/>
      <c r="D11" s="132"/>
      <c r="E11" s="133"/>
      <c r="F11" s="57"/>
    </row>
    <row r="12" spans="1:6" x14ac:dyDescent="0.25">
      <c r="A12" s="126"/>
      <c r="B12" s="63" t="s">
        <v>117</v>
      </c>
      <c r="C12" s="63" t="s">
        <v>118</v>
      </c>
      <c r="D12" s="134" t="s">
        <v>78</v>
      </c>
      <c r="E12" s="135"/>
      <c r="F12" s="57"/>
    </row>
    <row r="13" spans="1:6" x14ac:dyDescent="0.25">
      <c r="A13" s="126"/>
      <c r="B13" s="63" t="s">
        <v>131</v>
      </c>
      <c r="C13" s="63" t="s">
        <v>132</v>
      </c>
      <c r="D13" s="134" t="s">
        <v>133</v>
      </c>
      <c r="E13" s="135"/>
      <c r="F13" s="57"/>
    </row>
    <row r="14" spans="1:6" x14ac:dyDescent="0.25">
      <c r="A14" s="127"/>
      <c r="B14" s="63" t="s">
        <v>134</v>
      </c>
      <c r="C14" s="63" t="s">
        <v>135</v>
      </c>
      <c r="D14" s="134" t="s">
        <v>136</v>
      </c>
      <c r="E14" s="135"/>
      <c r="F14" s="57"/>
    </row>
    <row r="15" spans="1:6" x14ac:dyDescent="0.25">
      <c r="A15" s="74" t="s">
        <v>40</v>
      </c>
      <c r="B15" s="80">
        <v>1046</v>
      </c>
      <c r="C15" s="80">
        <v>315121</v>
      </c>
      <c r="D15" s="124">
        <v>158084</v>
      </c>
      <c r="E15" s="125"/>
      <c r="F15" s="57"/>
    </row>
    <row r="16" spans="1:6" x14ac:dyDescent="0.25">
      <c r="A16" s="74" t="s">
        <v>119</v>
      </c>
      <c r="B16" s="81">
        <v>112</v>
      </c>
      <c r="C16" s="80">
        <v>27805</v>
      </c>
      <c r="D16" s="124">
        <v>13958</v>
      </c>
      <c r="E16" s="125"/>
      <c r="F16" s="57"/>
    </row>
    <row r="17" spans="1:6" x14ac:dyDescent="0.25">
      <c r="A17" s="74" t="s">
        <v>41</v>
      </c>
      <c r="B17" s="80">
        <v>1084</v>
      </c>
      <c r="C17" s="80">
        <v>268779</v>
      </c>
      <c r="D17" s="124">
        <v>134932</v>
      </c>
      <c r="E17" s="125"/>
      <c r="F17" s="57"/>
    </row>
    <row r="18" spans="1:6" ht="26.4" x14ac:dyDescent="0.25">
      <c r="A18" s="73" t="s">
        <v>121</v>
      </c>
      <c r="B18" s="80">
        <v>19714</v>
      </c>
      <c r="C18" s="80">
        <v>147874</v>
      </c>
      <c r="D18" s="124">
        <v>83794</v>
      </c>
      <c r="E18" s="125"/>
      <c r="F18" s="57"/>
    </row>
    <row r="19" spans="1:6" x14ac:dyDescent="0.25">
      <c r="A19" s="75" t="s">
        <v>19</v>
      </c>
      <c r="B19" s="87" t="s">
        <v>122</v>
      </c>
      <c r="C19" s="87" t="s">
        <v>122</v>
      </c>
      <c r="D19" s="124">
        <v>390768</v>
      </c>
      <c r="E19" s="125"/>
      <c r="F19" s="57"/>
    </row>
    <row r="20" spans="1:6" x14ac:dyDescent="0.25">
      <c r="A20" s="71" t="s">
        <v>123</v>
      </c>
      <c r="B20" s="57"/>
      <c r="C20" s="57"/>
      <c r="D20" s="57"/>
      <c r="E20" s="57"/>
      <c r="F20" s="57"/>
    </row>
    <row r="21" spans="1:6" x14ac:dyDescent="0.25">
      <c r="A21" s="71" t="s">
        <v>137</v>
      </c>
      <c r="B21" s="57"/>
      <c r="C21" s="57"/>
      <c r="D21" s="57"/>
      <c r="E21" s="57"/>
      <c r="F21" s="57"/>
    </row>
  </sheetData>
  <mergeCells count="13">
    <mergeCell ref="D19:E19"/>
    <mergeCell ref="A4:A6"/>
    <mergeCell ref="B4:C4"/>
    <mergeCell ref="D4:E4"/>
    <mergeCell ref="A11:A14"/>
    <mergeCell ref="B11:E11"/>
    <mergeCell ref="D12:E12"/>
    <mergeCell ref="D13:E13"/>
    <mergeCell ref="D14:E14"/>
    <mergeCell ref="D15:E15"/>
    <mergeCell ref="D16:E16"/>
    <mergeCell ref="D17:E17"/>
    <mergeCell ref="D18:E18"/>
  </mergeCells>
  <printOptions horizontalCentered="1" verticalCentered="1"/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1"/>
  <sheetViews>
    <sheetView zoomScaleNormal="100" workbookViewId="0">
      <selection activeCell="J17" sqref="J17"/>
    </sheetView>
  </sheetViews>
  <sheetFormatPr defaultColWidth="8.77734375" defaultRowHeight="13.2" x14ac:dyDescent="0.25"/>
  <cols>
    <col min="1" max="1" width="39.6640625" style="58" customWidth="1"/>
    <col min="2" max="2" width="12.21875" style="84" customWidth="1"/>
    <col min="3" max="3" width="20.21875" style="84" customWidth="1"/>
    <col min="4" max="4" width="19.33203125" style="84" customWidth="1"/>
    <col min="5" max="5" width="16.44140625" style="84" customWidth="1"/>
    <col min="6" max="16384" width="8.77734375" style="58"/>
  </cols>
  <sheetData>
    <row r="1" spans="1:6" x14ac:dyDescent="0.25">
      <c r="A1" s="22" t="s">
        <v>79</v>
      </c>
    </row>
    <row r="2" spans="1:6" x14ac:dyDescent="0.25">
      <c r="A2" s="72" t="s">
        <v>92</v>
      </c>
      <c r="B2" s="79"/>
      <c r="C2" s="79"/>
      <c r="D2" s="79"/>
      <c r="E2" s="79"/>
      <c r="F2" s="57"/>
    </row>
    <row r="3" spans="1:6" x14ac:dyDescent="0.25">
      <c r="A3" s="72" t="s">
        <v>94</v>
      </c>
      <c r="B3" s="79"/>
      <c r="C3" s="79"/>
      <c r="D3" s="79"/>
      <c r="E3" s="79"/>
      <c r="F3" s="57"/>
    </row>
    <row r="4" spans="1:6" ht="28.5" customHeight="1" x14ac:dyDescent="0.25">
      <c r="A4" s="130"/>
      <c r="B4" s="138" t="s">
        <v>138</v>
      </c>
      <c r="C4" s="139"/>
      <c r="D4" s="138" t="s">
        <v>146</v>
      </c>
      <c r="E4" s="139"/>
      <c r="F4" s="57"/>
    </row>
    <row r="5" spans="1:6" x14ac:dyDescent="0.25">
      <c r="A5" s="127"/>
      <c r="B5" s="63" t="s">
        <v>126</v>
      </c>
      <c r="C5" s="63" t="s">
        <v>127</v>
      </c>
      <c r="D5" s="63" t="s">
        <v>128</v>
      </c>
      <c r="E5" s="63" t="s">
        <v>129</v>
      </c>
      <c r="F5" s="57"/>
    </row>
    <row r="6" spans="1:6" x14ac:dyDescent="0.25">
      <c r="A6" s="73" t="s">
        <v>95</v>
      </c>
      <c r="B6" s="82">
        <v>56821</v>
      </c>
      <c r="C6" s="82">
        <v>397086</v>
      </c>
      <c r="D6" s="82">
        <v>218236</v>
      </c>
      <c r="E6" s="82">
        <v>185053</v>
      </c>
      <c r="F6" s="57"/>
    </row>
    <row r="7" spans="1:6" x14ac:dyDescent="0.25">
      <c r="A7" s="73" t="s">
        <v>96</v>
      </c>
      <c r="B7" s="82">
        <v>161817</v>
      </c>
      <c r="C7" s="82">
        <v>3775597</v>
      </c>
      <c r="D7" s="85">
        <v>0</v>
      </c>
      <c r="E7" s="85">
        <v>0</v>
      </c>
      <c r="F7" s="57"/>
    </row>
    <row r="8" spans="1:6" x14ac:dyDescent="0.25">
      <c r="A8" s="73" t="s">
        <v>97</v>
      </c>
      <c r="B8" s="82">
        <v>97566</v>
      </c>
      <c r="C8" s="82">
        <v>1185755</v>
      </c>
      <c r="D8" s="85">
        <v>0</v>
      </c>
      <c r="E8" s="85">
        <v>0</v>
      </c>
      <c r="F8" s="57"/>
    </row>
    <row r="9" spans="1:6" x14ac:dyDescent="0.25">
      <c r="A9" s="73" t="s">
        <v>98</v>
      </c>
      <c r="B9" s="82">
        <v>21365</v>
      </c>
      <c r="C9" s="82">
        <v>226411</v>
      </c>
      <c r="D9" s="85">
        <v>0</v>
      </c>
      <c r="E9" s="85">
        <v>0</v>
      </c>
      <c r="F9" s="57"/>
    </row>
    <row r="10" spans="1:6" x14ac:dyDescent="0.25">
      <c r="A10" s="73" t="s">
        <v>23</v>
      </c>
      <c r="B10" s="82">
        <v>3718</v>
      </c>
      <c r="C10" s="82">
        <v>156374</v>
      </c>
      <c r="D10" s="82">
        <v>181710</v>
      </c>
      <c r="E10" s="82">
        <v>512122</v>
      </c>
      <c r="F10" s="57"/>
    </row>
    <row r="11" spans="1:6" x14ac:dyDescent="0.25">
      <c r="A11" s="73" t="s">
        <v>99</v>
      </c>
      <c r="B11" s="82">
        <v>6142</v>
      </c>
      <c r="C11" s="82">
        <v>339629</v>
      </c>
      <c r="D11" s="85">
        <v>0</v>
      </c>
      <c r="E11" s="85">
        <v>0</v>
      </c>
      <c r="F11" s="57"/>
    </row>
    <row r="12" spans="1:6" x14ac:dyDescent="0.25">
      <c r="A12" s="73" t="s">
        <v>100</v>
      </c>
      <c r="B12" s="83">
        <v>679</v>
      </c>
      <c r="C12" s="82">
        <v>458470</v>
      </c>
      <c r="D12" s="82">
        <v>110237</v>
      </c>
      <c r="E12" s="82">
        <v>67218</v>
      </c>
      <c r="F12" s="57"/>
    </row>
    <row r="13" spans="1:6" x14ac:dyDescent="0.25">
      <c r="A13" s="73" t="s">
        <v>101</v>
      </c>
      <c r="B13" s="82">
        <v>4178</v>
      </c>
      <c r="C13" s="82">
        <v>515780</v>
      </c>
      <c r="D13" s="85">
        <v>0</v>
      </c>
      <c r="E13" s="85">
        <v>0</v>
      </c>
      <c r="F13" s="57"/>
    </row>
    <row r="14" spans="1:6" x14ac:dyDescent="0.25">
      <c r="A14" s="73" t="s">
        <v>102</v>
      </c>
      <c r="B14" s="82">
        <v>17922</v>
      </c>
      <c r="C14" s="82">
        <v>299701</v>
      </c>
      <c r="D14" s="82">
        <v>4715</v>
      </c>
      <c r="E14" s="82">
        <v>10258</v>
      </c>
      <c r="F14" s="57"/>
    </row>
    <row r="15" spans="1:6" x14ac:dyDescent="0.25">
      <c r="A15" s="73" t="s">
        <v>103</v>
      </c>
      <c r="B15" s="82">
        <v>2768</v>
      </c>
      <c r="C15" s="82">
        <v>9616</v>
      </c>
      <c r="D15" s="85">
        <v>0</v>
      </c>
      <c r="E15" s="85">
        <v>0</v>
      </c>
      <c r="F15" s="57"/>
    </row>
    <row r="16" spans="1:6" x14ac:dyDescent="0.25">
      <c r="A16" s="73" t="s">
        <v>104</v>
      </c>
      <c r="B16" s="82">
        <v>4614</v>
      </c>
      <c r="C16" s="82">
        <v>28849</v>
      </c>
      <c r="D16" s="85">
        <v>0</v>
      </c>
      <c r="E16" s="85">
        <v>0</v>
      </c>
      <c r="F16" s="57"/>
    </row>
    <row r="17" spans="1:6" ht="26.4" x14ac:dyDescent="0.25">
      <c r="A17" s="73" t="s">
        <v>105</v>
      </c>
      <c r="B17" s="83">
        <v>559</v>
      </c>
      <c r="C17" s="82">
        <v>26080</v>
      </c>
      <c r="D17" s="85">
        <v>0</v>
      </c>
      <c r="E17" s="85">
        <v>0</v>
      </c>
      <c r="F17" s="57"/>
    </row>
    <row r="18" spans="1:6" ht="26.4" x14ac:dyDescent="0.25">
      <c r="A18" s="73" t="s">
        <v>106</v>
      </c>
      <c r="B18" s="82">
        <v>1579</v>
      </c>
      <c r="C18" s="82">
        <v>699363</v>
      </c>
      <c r="D18" s="85">
        <v>0</v>
      </c>
      <c r="E18" s="85">
        <v>0</v>
      </c>
      <c r="F18" s="57"/>
    </row>
    <row r="19" spans="1:6" x14ac:dyDescent="0.25">
      <c r="A19" s="73" t="s">
        <v>107</v>
      </c>
      <c r="B19" s="82">
        <v>4492</v>
      </c>
      <c r="C19" s="82">
        <v>47280</v>
      </c>
      <c r="D19" s="85">
        <v>0</v>
      </c>
      <c r="E19" s="85">
        <v>0</v>
      </c>
      <c r="F19" s="57"/>
    </row>
    <row r="20" spans="1:6" x14ac:dyDescent="0.25">
      <c r="A20" s="73" t="s">
        <v>108</v>
      </c>
      <c r="B20" s="82">
        <v>4978</v>
      </c>
      <c r="C20" s="82">
        <v>51287</v>
      </c>
      <c r="D20" s="85">
        <v>0</v>
      </c>
      <c r="E20" s="85">
        <v>0</v>
      </c>
      <c r="F20" s="57"/>
    </row>
    <row r="21" spans="1:6" ht="28.95" customHeight="1" x14ac:dyDescent="0.25">
      <c r="A21" s="130"/>
      <c r="B21" s="140" t="s">
        <v>147</v>
      </c>
      <c r="C21" s="141"/>
      <c r="D21" s="141"/>
      <c r="E21" s="142"/>
      <c r="F21" s="57"/>
    </row>
    <row r="22" spans="1:6" x14ac:dyDescent="0.25">
      <c r="A22" s="127"/>
      <c r="B22" s="63" t="s">
        <v>141</v>
      </c>
      <c r="C22" s="63" t="s">
        <v>142</v>
      </c>
      <c r="D22" s="134" t="s">
        <v>143</v>
      </c>
      <c r="E22" s="135"/>
      <c r="F22" s="57"/>
    </row>
    <row r="23" spans="1:6" x14ac:dyDescent="0.25">
      <c r="A23" s="73" t="s">
        <v>95</v>
      </c>
      <c r="B23" s="82">
        <v>275057</v>
      </c>
      <c r="C23" s="82">
        <v>582139</v>
      </c>
      <c r="D23" s="136">
        <v>428598</v>
      </c>
      <c r="E23" s="137"/>
      <c r="F23" s="57"/>
    </row>
    <row r="24" spans="1:6" x14ac:dyDescent="0.25">
      <c r="A24" s="73" t="s">
        <v>96</v>
      </c>
      <c r="B24" s="82">
        <v>161817</v>
      </c>
      <c r="C24" s="82">
        <v>3775597</v>
      </c>
      <c r="D24" s="136">
        <v>1968707</v>
      </c>
      <c r="E24" s="137"/>
      <c r="F24" s="57"/>
    </row>
    <row r="25" spans="1:6" x14ac:dyDescent="0.25">
      <c r="A25" s="73" t="s">
        <v>97</v>
      </c>
      <c r="B25" s="82">
        <v>97566</v>
      </c>
      <c r="C25" s="82">
        <v>1185755</v>
      </c>
      <c r="D25" s="136">
        <v>641660</v>
      </c>
      <c r="E25" s="137"/>
      <c r="F25" s="57"/>
    </row>
    <row r="26" spans="1:6" x14ac:dyDescent="0.25">
      <c r="A26" s="73" t="s">
        <v>98</v>
      </c>
      <c r="B26" s="82">
        <v>21365</v>
      </c>
      <c r="C26" s="82">
        <v>226411</v>
      </c>
      <c r="D26" s="136">
        <v>123888</v>
      </c>
      <c r="E26" s="137"/>
      <c r="F26" s="57"/>
    </row>
    <row r="27" spans="1:6" ht="26.4" x14ac:dyDescent="0.25">
      <c r="A27" s="73" t="s">
        <v>109</v>
      </c>
      <c r="B27" s="82">
        <v>185428</v>
      </c>
      <c r="C27" s="82">
        <v>668496</v>
      </c>
      <c r="D27" s="136">
        <v>426962</v>
      </c>
      <c r="E27" s="137"/>
      <c r="F27" s="57"/>
    </row>
    <row r="28" spans="1:6" x14ac:dyDescent="0.25">
      <c r="A28" s="73" t="s">
        <v>99</v>
      </c>
      <c r="B28" s="82">
        <v>6142</v>
      </c>
      <c r="C28" s="82">
        <v>339629</v>
      </c>
      <c r="D28" s="136">
        <v>172886</v>
      </c>
      <c r="E28" s="137"/>
      <c r="F28" s="57"/>
    </row>
    <row r="29" spans="1:6" x14ac:dyDescent="0.25">
      <c r="A29" s="73" t="s">
        <v>100</v>
      </c>
      <c r="B29" s="82">
        <v>110916</v>
      </c>
      <c r="C29" s="82">
        <v>525688</v>
      </c>
      <c r="D29" s="136">
        <v>318302</v>
      </c>
      <c r="E29" s="137"/>
      <c r="F29" s="57"/>
    </row>
    <row r="30" spans="1:6" x14ac:dyDescent="0.25">
      <c r="A30" s="73" t="s">
        <v>101</v>
      </c>
      <c r="B30" s="82">
        <v>4178</v>
      </c>
      <c r="C30" s="82">
        <v>515780</v>
      </c>
      <c r="D30" s="136">
        <v>259979</v>
      </c>
      <c r="E30" s="137"/>
      <c r="F30" s="57"/>
    </row>
    <row r="31" spans="1:6" x14ac:dyDescent="0.25">
      <c r="A31" s="73" t="s">
        <v>102</v>
      </c>
      <c r="B31" s="82">
        <v>22637</v>
      </c>
      <c r="C31" s="82">
        <v>309959</v>
      </c>
      <c r="D31" s="136">
        <v>166298</v>
      </c>
      <c r="E31" s="137"/>
      <c r="F31" s="57"/>
    </row>
    <row r="32" spans="1:6" x14ac:dyDescent="0.25">
      <c r="A32" s="73" t="s">
        <v>103</v>
      </c>
      <c r="B32" s="82">
        <v>2768</v>
      </c>
      <c r="C32" s="82">
        <v>9616</v>
      </c>
      <c r="D32" s="136">
        <v>6192</v>
      </c>
      <c r="E32" s="137"/>
      <c r="F32" s="57"/>
    </row>
    <row r="33" spans="1:6" x14ac:dyDescent="0.25">
      <c r="A33" s="73" t="s">
        <v>104</v>
      </c>
      <c r="B33" s="82">
        <v>4614</v>
      </c>
      <c r="C33" s="82">
        <v>28849</v>
      </c>
      <c r="D33" s="136">
        <v>16731</v>
      </c>
      <c r="E33" s="137"/>
      <c r="F33" s="57"/>
    </row>
    <row r="34" spans="1:6" ht="26.4" x14ac:dyDescent="0.25">
      <c r="A34" s="73" t="s">
        <v>105</v>
      </c>
      <c r="B34" s="83">
        <v>559</v>
      </c>
      <c r="C34" s="82">
        <v>26080</v>
      </c>
      <c r="D34" s="136">
        <v>13319</v>
      </c>
      <c r="E34" s="137"/>
      <c r="F34" s="57"/>
    </row>
    <row r="35" spans="1:6" ht="26.4" x14ac:dyDescent="0.25">
      <c r="A35" s="73" t="s">
        <v>106</v>
      </c>
      <c r="B35" s="82">
        <v>1579</v>
      </c>
      <c r="C35" s="82">
        <v>699363</v>
      </c>
      <c r="D35" s="136">
        <v>350471</v>
      </c>
      <c r="E35" s="137"/>
      <c r="F35" s="57"/>
    </row>
    <row r="36" spans="1:6" x14ac:dyDescent="0.25">
      <c r="A36" s="73" t="s">
        <v>107</v>
      </c>
      <c r="B36" s="82">
        <v>4492</v>
      </c>
      <c r="C36" s="82">
        <v>47280</v>
      </c>
      <c r="D36" s="136">
        <v>25886</v>
      </c>
      <c r="E36" s="137"/>
      <c r="F36" s="57"/>
    </row>
    <row r="37" spans="1:6" x14ac:dyDescent="0.25">
      <c r="A37" s="73" t="s">
        <v>108</v>
      </c>
      <c r="B37" s="82">
        <v>4978</v>
      </c>
      <c r="C37" s="82">
        <v>51287</v>
      </c>
      <c r="D37" s="136">
        <v>28132</v>
      </c>
      <c r="E37" s="137"/>
      <c r="F37" s="57"/>
    </row>
    <row r="38" spans="1:6" x14ac:dyDescent="0.25">
      <c r="A38" s="70"/>
      <c r="B38" s="82">
        <v>904097</v>
      </c>
      <c r="C38" s="82">
        <v>8991929</v>
      </c>
      <c r="D38" s="136">
        <v>4948013</v>
      </c>
      <c r="E38" s="137"/>
      <c r="F38" s="57"/>
    </row>
    <row r="39" spans="1:6" x14ac:dyDescent="0.25">
      <c r="A39" s="78" t="s">
        <v>19</v>
      </c>
      <c r="B39" s="79"/>
      <c r="C39" s="79"/>
      <c r="D39" s="79"/>
      <c r="E39" s="79"/>
      <c r="F39" s="57"/>
    </row>
    <row r="40" spans="1:6" x14ac:dyDescent="0.25">
      <c r="A40" s="71" t="s">
        <v>93</v>
      </c>
      <c r="B40" s="79"/>
      <c r="C40" s="79"/>
      <c r="D40" s="79"/>
      <c r="E40" s="79"/>
      <c r="F40" s="57"/>
    </row>
    <row r="41" spans="1:6" x14ac:dyDescent="0.25">
      <c r="A41" s="71" t="s">
        <v>148</v>
      </c>
      <c r="B41" s="79"/>
      <c r="C41" s="79"/>
      <c r="D41" s="79"/>
      <c r="E41" s="79"/>
      <c r="F41" s="57"/>
    </row>
  </sheetData>
  <mergeCells count="22"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34:E34"/>
    <mergeCell ref="D28:E28"/>
    <mergeCell ref="A4:A5"/>
    <mergeCell ref="B4:C4"/>
    <mergeCell ref="D4:E4"/>
    <mergeCell ref="A21:A22"/>
    <mergeCell ref="B21:E21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7"/>
  <sheetViews>
    <sheetView zoomScaleNormal="100" workbookViewId="0">
      <selection activeCell="A4" sqref="A4:A6"/>
    </sheetView>
  </sheetViews>
  <sheetFormatPr defaultColWidth="8.77734375" defaultRowHeight="13.2" x14ac:dyDescent="0.25"/>
  <cols>
    <col min="1" max="1" width="32.5546875" style="58" customWidth="1"/>
    <col min="2" max="2" width="14.6640625" style="84" customWidth="1"/>
    <col min="3" max="3" width="15.77734375" style="84" customWidth="1"/>
    <col min="4" max="4" width="18.5546875" style="84" customWidth="1"/>
    <col min="5" max="5" width="14.44140625" style="84" customWidth="1"/>
    <col min="6" max="16384" width="8.77734375" style="58"/>
  </cols>
  <sheetData>
    <row r="1" spans="1:6" x14ac:dyDescent="0.25">
      <c r="A1" s="22" t="s">
        <v>79</v>
      </c>
    </row>
    <row r="2" spans="1:6" x14ac:dyDescent="0.25">
      <c r="A2" s="77" t="s">
        <v>110</v>
      </c>
      <c r="B2" s="79"/>
      <c r="C2" s="79"/>
      <c r="D2" s="79"/>
      <c r="E2" s="79"/>
      <c r="F2" s="57"/>
    </row>
    <row r="3" spans="1:6" x14ac:dyDescent="0.25">
      <c r="A3" s="77" t="s">
        <v>94</v>
      </c>
      <c r="B3" s="79"/>
      <c r="C3" s="79"/>
      <c r="D3" s="79"/>
      <c r="E3" s="79"/>
      <c r="F3" s="57"/>
    </row>
    <row r="4" spans="1:6" ht="33.450000000000003" customHeight="1" x14ac:dyDescent="0.25">
      <c r="A4" s="130"/>
      <c r="B4" s="138" t="s">
        <v>138</v>
      </c>
      <c r="C4" s="139"/>
      <c r="D4" s="138" t="s">
        <v>139</v>
      </c>
      <c r="E4" s="139"/>
      <c r="F4" s="57"/>
    </row>
    <row r="5" spans="1:6" x14ac:dyDescent="0.25">
      <c r="A5" s="127"/>
      <c r="B5" s="63" t="s">
        <v>126</v>
      </c>
      <c r="C5" s="63" t="s">
        <v>127</v>
      </c>
      <c r="D5" s="63" t="s">
        <v>128</v>
      </c>
      <c r="E5" s="63" t="s">
        <v>129</v>
      </c>
      <c r="F5" s="57"/>
    </row>
    <row r="6" spans="1:6" ht="26.4" x14ac:dyDescent="0.25">
      <c r="A6" s="73" t="s">
        <v>111</v>
      </c>
      <c r="B6" s="80">
        <v>43200</v>
      </c>
      <c r="C6" s="80">
        <v>1787600</v>
      </c>
      <c r="D6" s="81">
        <v>0</v>
      </c>
      <c r="E6" s="81">
        <v>0</v>
      </c>
      <c r="F6" s="57"/>
    </row>
    <row r="7" spans="1:6" ht="26.4" x14ac:dyDescent="0.25">
      <c r="A7" s="73" t="s">
        <v>113</v>
      </c>
      <c r="B7" s="80">
        <v>50000</v>
      </c>
      <c r="C7" s="80">
        <v>1657700</v>
      </c>
      <c r="D7" s="81">
        <v>0</v>
      </c>
      <c r="E7" s="81">
        <v>0</v>
      </c>
      <c r="F7" s="57"/>
    </row>
    <row r="8" spans="1:6" x14ac:dyDescent="0.25">
      <c r="A8" s="63" t="s">
        <v>112</v>
      </c>
      <c r="B8" s="82">
        <v>50000</v>
      </c>
      <c r="C8" s="82">
        <v>1694000</v>
      </c>
      <c r="D8" s="83">
        <v>0</v>
      </c>
      <c r="E8" s="82">
        <v>845000</v>
      </c>
      <c r="F8" s="57"/>
    </row>
    <row r="9" spans="1:6" ht="39.450000000000003" customHeight="1" x14ac:dyDescent="0.25">
      <c r="A9" s="130"/>
      <c r="B9" s="140" t="s">
        <v>140</v>
      </c>
      <c r="C9" s="141"/>
      <c r="D9" s="141"/>
      <c r="E9" s="142"/>
      <c r="F9" s="57"/>
    </row>
    <row r="10" spans="1:6" ht="14.55" customHeight="1" x14ac:dyDescent="0.25">
      <c r="A10" s="127"/>
      <c r="B10" s="63" t="s">
        <v>141</v>
      </c>
      <c r="C10" s="63" t="s">
        <v>142</v>
      </c>
      <c r="D10" s="134" t="s">
        <v>143</v>
      </c>
      <c r="E10" s="135"/>
      <c r="F10" s="57"/>
    </row>
    <row r="11" spans="1:6" ht="26.4" x14ac:dyDescent="0.25">
      <c r="A11" s="73" t="s">
        <v>111</v>
      </c>
      <c r="B11" s="80">
        <v>43200</v>
      </c>
      <c r="C11" s="80">
        <v>1787600</v>
      </c>
      <c r="D11" s="124">
        <v>915400</v>
      </c>
      <c r="E11" s="125"/>
      <c r="F11" s="57"/>
    </row>
    <row r="12" spans="1:6" ht="26.4" x14ac:dyDescent="0.25">
      <c r="A12" s="73" t="s">
        <v>114</v>
      </c>
      <c r="B12" s="80">
        <v>50000</v>
      </c>
      <c r="C12" s="80">
        <v>1657700</v>
      </c>
      <c r="D12" s="124">
        <v>853900</v>
      </c>
      <c r="E12" s="125"/>
      <c r="F12" s="57"/>
    </row>
    <row r="13" spans="1:6" x14ac:dyDescent="0.25">
      <c r="A13" s="63" t="s">
        <v>112</v>
      </c>
      <c r="B13" s="82">
        <v>50000</v>
      </c>
      <c r="C13" s="82">
        <v>2548000</v>
      </c>
      <c r="D13" s="136">
        <v>1299000</v>
      </c>
      <c r="E13" s="137"/>
      <c r="F13" s="57"/>
    </row>
    <row r="14" spans="1:6" x14ac:dyDescent="0.25">
      <c r="A14" s="70"/>
      <c r="B14" s="82">
        <v>143200</v>
      </c>
      <c r="C14" s="82">
        <v>5993300</v>
      </c>
      <c r="D14" s="136">
        <v>3068300</v>
      </c>
      <c r="E14" s="137"/>
      <c r="F14" s="57"/>
    </row>
    <row r="15" spans="1:6" x14ac:dyDescent="0.25">
      <c r="A15" s="72" t="s">
        <v>19</v>
      </c>
      <c r="B15" s="79"/>
      <c r="C15" s="79"/>
      <c r="D15" s="79"/>
      <c r="E15" s="79"/>
      <c r="F15" s="57"/>
    </row>
    <row r="16" spans="1:6" x14ac:dyDescent="0.25">
      <c r="A16" s="71" t="s">
        <v>144</v>
      </c>
      <c r="B16" s="79"/>
      <c r="C16" s="79"/>
      <c r="D16" s="79"/>
      <c r="E16" s="79"/>
      <c r="F16" s="57"/>
    </row>
    <row r="17" spans="1:6" x14ac:dyDescent="0.25">
      <c r="A17" s="71" t="s">
        <v>145</v>
      </c>
      <c r="B17" s="79"/>
      <c r="C17" s="79"/>
      <c r="D17" s="79"/>
      <c r="E17" s="79"/>
      <c r="F17" s="57"/>
    </row>
  </sheetData>
  <mergeCells count="10">
    <mergeCell ref="D11:E11"/>
    <mergeCell ref="D12:E12"/>
    <mergeCell ref="D13:E13"/>
    <mergeCell ref="D14:E14"/>
    <mergeCell ref="A4:A5"/>
    <mergeCell ref="B4:C4"/>
    <mergeCell ref="D4:E4"/>
    <mergeCell ref="A9:A10"/>
    <mergeCell ref="B9:E9"/>
    <mergeCell ref="D10:E10"/>
  </mergeCells>
  <printOptions horizontalCentered="1" verticalCentered="1"/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B1" zoomScaleNormal="100" workbookViewId="0">
      <selection activeCell="R16" sqref="R16"/>
    </sheetView>
  </sheetViews>
  <sheetFormatPr defaultRowHeight="13.2" x14ac:dyDescent="0.25"/>
  <sheetData>
    <row r="1" spans="1:1" x14ac:dyDescent="0.25">
      <c r="A1" s="22" t="s">
        <v>79</v>
      </c>
    </row>
  </sheetData>
  <printOptions horizontalCentered="1" verticalCentered="1"/>
  <pageMargins left="0.2" right="0.2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CP Costs</vt:lpstr>
      <vt:lpstr>Costs by Category</vt:lpstr>
      <vt:lpstr>CARB Cost Summary</vt:lpstr>
      <vt:lpstr>CARB Costs 2013</vt:lpstr>
      <vt:lpstr>CARB Costs 2010</vt:lpstr>
      <vt:lpstr>CARB Costs 2009</vt:lpstr>
      <vt:lpstr>CARB Costs 2008</vt:lpstr>
      <vt:lpstr>'CP Costs'!Print_Area</vt:lpstr>
      <vt:lpstr>'CP Costs'!Print_Titles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Rand, Judy</dc:creator>
  <cp:lastModifiedBy>srajan</cp:lastModifiedBy>
  <cp:lastPrinted>2018-04-04T14:57:14Z</cp:lastPrinted>
  <dcterms:created xsi:type="dcterms:W3CDTF">2018-03-13T13:26:33Z</dcterms:created>
  <dcterms:modified xsi:type="dcterms:W3CDTF">2019-07-19T18:04:49Z</dcterms:modified>
</cp:coreProperties>
</file>